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tabRatio="825" activeTab="12"/>
  </bookViews>
  <sheets>
    <sheet name="表面" sheetId="4" r:id="rId1"/>
    <sheet name="附表一" sheetId="17" r:id="rId2"/>
    <sheet name="附表二" sheetId="6" r:id="rId3"/>
    <sheet name="附表三之一" sheetId="7" r:id="rId4"/>
    <sheet name="附表三之二" sheetId="23" r:id="rId5"/>
    <sheet name="附表四" sheetId="22" r:id="rId6"/>
    <sheet name="附表五" sheetId="8" r:id="rId7"/>
    <sheet name="附表六" sheetId="11" r:id="rId8"/>
    <sheet name="附表七" sheetId="9" r:id="rId9"/>
    <sheet name="附表八" sheetId="1" r:id="rId10"/>
    <sheet name="附表九" sheetId="2" r:id="rId11"/>
    <sheet name="附表十" sheetId="3" r:id="rId12"/>
    <sheet name="附表十一" sheetId="12" r:id="rId13"/>
  </sheets>
  <definedNames>
    <definedName name="_xlnm._FilterDatabase" localSheetId="5" hidden="1">附表四!$A$4:$C$10</definedName>
    <definedName name="_xlnm._FilterDatabase" localSheetId="6" hidden="1">附表五!$A$4:$J$84</definedName>
    <definedName name="___ADD1" localSheetId="4">#REF!</definedName>
    <definedName name="___ADD1">#REF!</definedName>
    <definedName name="__ADD1" localSheetId="4">#REF!</definedName>
    <definedName name="__ADD1" localSheetId="1">#REF!</definedName>
    <definedName name="__ADD1">#REF!</definedName>
    <definedName name="_ADD1" localSheetId="4">#REF!</definedName>
    <definedName name="_ADD1" localSheetId="1">#REF!</definedName>
    <definedName name="_ADD1">#REF!</definedName>
    <definedName name="_xlnm._FilterDatabase" localSheetId="4" hidden="1">附表三之二!$A$4:$M$81</definedName>
    <definedName name="_xlnm._FilterDatabase" localSheetId="3" hidden="1">附表三之一!$A$6:$O$290</definedName>
    <definedName name="_xlnm._FilterDatabase" localSheetId="11" hidden="1">附表十!$H$14:$I$14</definedName>
    <definedName name="Database" localSheetId="2">#REF!</definedName>
    <definedName name="Database" localSheetId="4" hidden="1">#REF!</definedName>
    <definedName name="Database" localSheetId="5">#REF!</definedName>
    <definedName name="Database" localSheetId="1" hidden="1">#REF!</definedName>
    <definedName name="Database" hidden="1">#REF!</definedName>
    <definedName name="_xlnm.Print_Area" localSheetId="0">表面!$A$1:$C$19</definedName>
    <definedName name="_xlnm.Print_Area" localSheetId="2">附表二!$A$1:$F$40</definedName>
    <definedName name="_xlnm.Print_Area" localSheetId="3">附表三之一!$A$1:$M$288</definedName>
    <definedName name="_xlnm.Print_Area" localSheetId="11">附表十!$A$1:$I$32</definedName>
    <definedName name="_xlnm.Print_Area" localSheetId="6">附表五!$A$1:$C$84</definedName>
    <definedName name="_xlnm.Print_Area" hidden="1">#N/A</definedName>
    <definedName name="_xlnm.Print_Titles" localSheetId="2">附表二!$4:$5</definedName>
    <definedName name="_xlnm.Print_Titles" localSheetId="10">附表九!$4:$4</definedName>
    <definedName name="_xlnm.Print_Titles" localSheetId="4">附表三之二!$4:$4</definedName>
    <definedName name="_xlnm.Print_Titles" localSheetId="3">附表三之一!$4:$6</definedName>
    <definedName name="_xlnm.Print_Titles" localSheetId="11">附表十!$4:$4</definedName>
    <definedName name="_xlnm.Print_Titles" localSheetId="5">附表四!$4:$4</definedName>
    <definedName name="_xlnm.Print_Titles" localSheetId="6">附表五!$4:$4</definedName>
    <definedName name="_xlnm.Print_Titles" hidden="1">#N/A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C9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房地产项目减收，超越、文创等三家企业资产拍卖增收。</t>
        </r>
      </text>
    </comment>
    <comment ref="C10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铂阳精工查补征收企业所得税。</t>
        </r>
      </text>
    </comment>
    <comment ref="C13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预计无法完成。</t>
        </r>
      </text>
    </comment>
    <comment ref="C1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三家企业资产拍卖增收。</t>
        </r>
      </text>
    </comment>
    <comment ref="C1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三家企业资产拍卖增收。</t>
        </r>
      </text>
    </comment>
    <comment ref="C16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三家企业资产拍卖增收。</t>
        </r>
      </text>
    </comment>
    <comment ref="C20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三家企业资产拍卖需缴纳契税。</t>
        </r>
      </text>
    </comment>
    <comment ref="C30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国企一年收入。</t>
        </r>
      </text>
    </comment>
    <comment ref="C31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物资总公司预计可入库，七中基金楼预计不会入库。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H7" authorId="0">
      <text>
        <r>
          <rPr>
            <b/>
            <sz val="9"/>
            <rFont val="Tahoma"/>
            <charset val="134"/>
          </rPr>
          <t>lenovo:</t>
        </r>
        <r>
          <rPr>
            <sz val="9"/>
            <rFont val="Tahoma"/>
            <charset val="134"/>
          </rPr>
          <t xml:space="preserve">
3</t>
        </r>
        <r>
          <rPr>
            <sz val="9"/>
            <rFont val="宋体"/>
            <charset val="134"/>
          </rPr>
          <t>年期</t>
        </r>
      </text>
    </comment>
    <comment ref="H9" authorId="0">
      <text>
        <r>
          <rPr>
            <b/>
            <sz val="9"/>
            <rFont val="Tahoma"/>
            <charset val="134"/>
          </rPr>
          <t>lenovo:</t>
        </r>
        <r>
          <rPr>
            <sz val="9"/>
            <rFont val="Tahoma"/>
            <charset val="134"/>
          </rPr>
          <t xml:space="preserve">
3</t>
        </r>
        <r>
          <rPr>
            <sz val="9"/>
            <rFont val="宋体"/>
            <charset val="134"/>
          </rPr>
          <t>年期</t>
        </r>
      </text>
    </comment>
    <comment ref="H30" authorId="0">
      <text>
        <r>
          <rPr>
            <b/>
            <sz val="9"/>
            <rFont val="Tahoma"/>
            <charset val="134"/>
          </rPr>
          <t>lenovo:</t>
        </r>
        <r>
          <rPr>
            <sz val="9"/>
            <rFont val="Tahoma"/>
            <charset val="134"/>
          </rPr>
          <t xml:space="preserve">
3</t>
        </r>
        <r>
          <rPr>
            <sz val="9"/>
            <rFont val="宋体"/>
            <charset val="134"/>
          </rPr>
          <t>年期</t>
        </r>
      </text>
    </comment>
    <comment ref="H31" authorId="0">
      <text>
        <r>
          <rPr>
            <b/>
            <sz val="9"/>
            <rFont val="Tahoma"/>
            <charset val="134"/>
          </rPr>
          <t>lenovo:</t>
        </r>
        <r>
          <rPr>
            <sz val="9"/>
            <rFont val="Tahoma"/>
            <charset val="134"/>
          </rPr>
          <t xml:space="preserve">
3</t>
        </r>
        <r>
          <rPr>
            <sz val="9"/>
            <rFont val="宋体"/>
            <charset val="134"/>
          </rPr>
          <t>年期</t>
        </r>
      </text>
    </comment>
  </commentList>
</comments>
</file>

<file path=xl/sharedStrings.xml><?xml version="1.0" encoding="utf-8"?>
<sst xmlns="http://schemas.openxmlformats.org/spreadsheetml/2006/main" count="721">
  <si>
    <t xml:space="preserve">泉州市鲤城区2018年财政收支预算草案  </t>
  </si>
  <si>
    <r>
      <rPr>
        <sz val="16"/>
        <rFont val="Times New Roman"/>
        <charset val="134"/>
      </rPr>
      <t xml:space="preserve">               </t>
    </r>
    <r>
      <rPr>
        <sz val="16"/>
        <rFont val="仿宋_GB2312"/>
        <charset val="134"/>
      </rPr>
      <t>附表一：</t>
    </r>
    <r>
      <rPr>
        <sz val="16"/>
        <rFont val="Times New Roman"/>
        <charset val="134"/>
      </rPr>
      <t>2018</t>
    </r>
    <r>
      <rPr>
        <sz val="16"/>
        <rFont val="仿宋_GB2312"/>
        <charset val="134"/>
      </rPr>
      <t xml:space="preserve">年一般公共预算收支平衡表
</t>
    </r>
    <r>
      <rPr>
        <sz val="16"/>
        <rFont val="Times New Roman"/>
        <charset val="134"/>
      </rPr>
      <t xml:space="preserve">               </t>
    </r>
    <r>
      <rPr>
        <sz val="16"/>
        <rFont val="仿宋_GB2312"/>
        <charset val="134"/>
      </rPr>
      <t>附表二：</t>
    </r>
    <r>
      <rPr>
        <sz val="16"/>
        <rFont val="Times New Roman"/>
        <charset val="134"/>
      </rPr>
      <t>2018</t>
    </r>
    <r>
      <rPr>
        <sz val="16"/>
        <rFont val="仿宋_GB2312"/>
        <charset val="134"/>
      </rPr>
      <t xml:space="preserve">年一般公共预算收入安排情况表
</t>
    </r>
    <r>
      <rPr>
        <sz val="16"/>
        <rFont val="Times New Roman"/>
        <charset val="134"/>
      </rPr>
      <t xml:space="preserve">               </t>
    </r>
    <r>
      <rPr>
        <sz val="16"/>
        <rFont val="仿宋_GB2312"/>
        <charset val="134"/>
      </rPr>
      <t>附表三之一：</t>
    </r>
    <r>
      <rPr>
        <sz val="16"/>
        <rFont val="Times New Roman"/>
        <charset val="134"/>
      </rPr>
      <t>2018</t>
    </r>
    <r>
      <rPr>
        <sz val="16"/>
        <rFont val="仿宋_GB2312"/>
        <charset val="134"/>
      </rPr>
      <t xml:space="preserve">年一般公共预算支出安排情况表
</t>
    </r>
    <r>
      <rPr>
        <sz val="16"/>
        <rFont val="Times New Roman"/>
        <charset val="134"/>
      </rPr>
      <t xml:space="preserve">               </t>
    </r>
    <r>
      <rPr>
        <sz val="16"/>
        <rFont val="仿宋_GB2312"/>
        <charset val="134"/>
      </rPr>
      <t>附表三之二：</t>
    </r>
    <r>
      <rPr>
        <sz val="16"/>
        <rFont val="Times New Roman"/>
        <charset val="134"/>
      </rPr>
      <t>2018</t>
    </r>
    <r>
      <rPr>
        <sz val="16"/>
        <rFont val="仿宋_GB2312"/>
        <charset val="134"/>
      </rPr>
      <t xml:space="preserve">年一般公共预算基本支出经济分类情况表
</t>
    </r>
    <r>
      <rPr>
        <sz val="16"/>
        <rFont val="Times New Roman"/>
        <charset val="134"/>
      </rPr>
      <t xml:space="preserve">               </t>
    </r>
    <r>
      <rPr>
        <sz val="16"/>
        <rFont val="仿宋_GB2312"/>
        <charset val="134"/>
      </rPr>
      <t>附表四：</t>
    </r>
    <r>
      <rPr>
        <sz val="16"/>
        <rFont val="Times New Roman"/>
        <charset val="134"/>
      </rPr>
      <t>2018</t>
    </r>
    <r>
      <rPr>
        <sz val="16"/>
        <rFont val="仿宋_GB2312"/>
        <charset val="134"/>
      </rPr>
      <t xml:space="preserve">年动用预算稳定调节基金安排支出情况表
</t>
    </r>
    <r>
      <rPr>
        <sz val="16"/>
        <rFont val="Times New Roman"/>
        <charset val="134"/>
      </rPr>
      <t xml:space="preserve">               </t>
    </r>
    <r>
      <rPr>
        <sz val="16"/>
        <rFont val="仿宋_GB2312"/>
        <charset val="134"/>
      </rPr>
      <t>附表五：</t>
    </r>
    <r>
      <rPr>
        <sz val="16"/>
        <rFont val="Times New Roman"/>
        <charset val="134"/>
      </rPr>
      <t>2018</t>
    </r>
    <r>
      <rPr>
        <sz val="16"/>
        <rFont val="仿宋_GB2312"/>
        <charset val="134"/>
      </rPr>
      <t xml:space="preserve">年提前下达上级转移支付资金安排支出情况表
</t>
    </r>
    <r>
      <rPr>
        <sz val="16"/>
        <rFont val="Times New Roman"/>
        <charset val="134"/>
      </rPr>
      <t xml:space="preserve">               </t>
    </r>
    <r>
      <rPr>
        <sz val="16"/>
        <rFont val="仿宋_GB2312"/>
        <charset val="134"/>
      </rPr>
      <t>附表六：</t>
    </r>
    <r>
      <rPr>
        <sz val="16"/>
        <rFont val="Times New Roman"/>
        <charset val="134"/>
      </rPr>
      <t>2018</t>
    </r>
    <r>
      <rPr>
        <sz val="16"/>
        <rFont val="仿宋_GB2312"/>
        <charset val="134"/>
      </rPr>
      <t>年一般公共预算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三公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 xml:space="preserve">经费支出预算表
</t>
    </r>
    <r>
      <rPr>
        <sz val="16"/>
        <rFont val="Times New Roman"/>
        <charset val="134"/>
      </rPr>
      <t xml:space="preserve">               </t>
    </r>
    <r>
      <rPr>
        <sz val="16"/>
        <rFont val="仿宋_GB2312"/>
        <charset val="134"/>
      </rPr>
      <t>附表七：</t>
    </r>
    <r>
      <rPr>
        <sz val="16"/>
        <rFont val="Times New Roman"/>
        <charset val="134"/>
      </rPr>
      <t>2018</t>
    </r>
    <r>
      <rPr>
        <sz val="16"/>
        <rFont val="仿宋_GB2312"/>
        <charset val="134"/>
      </rPr>
      <t xml:space="preserve">年政府性基金预算收支平衡表
</t>
    </r>
    <r>
      <rPr>
        <sz val="16"/>
        <rFont val="Times New Roman"/>
        <charset val="134"/>
      </rPr>
      <t xml:space="preserve">               </t>
    </r>
    <r>
      <rPr>
        <sz val="16"/>
        <rFont val="仿宋_GB2312"/>
        <charset val="134"/>
      </rPr>
      <t>附表八：</t>
    </r>
    <r>
      <rPr>
        <sz val="16"/>
        <rFont val="Times New Roman"/>
        <charset val="134"/>
      </rPr>
      <t>2018</t>
    </r>
    <r>
      <rPr>
        <sz val="16"/>
        <rFont val="仿宋_GB2312"/>
        <charset val="134"/>
      </rPr>
      <t xml:space="preserve">年国有资本经营预算收支平衡表
</t>
    </r>
    <r>
      <rPr>
        <sz val="16"/>
        <rFont val="Times New Roman"/>
        <charset val="134"/>
      </rPr>
      <t xml:space="preserve">               </t>
    </r>
    <r>
      <rPr>
        <sz val="16"/>
        <rFont val="仿宋_GB2312"/>
        <charset val="134"/>
      </rPr>
      <t>附表九：</t>
    </r>
    <r>
      <rPr>
        <sz val="16"/>
        <rFont val="Times New Roman"/>
        <charset val="134"/>
      </rPr>
      <t>2018</t>
    </r>
    <r>
      <rPr>
        <sz val="16"/>
        <rFont val="仿宋_GB2312"/>
        <charset val="134"/>
      </rPr>
      <t xml:space="preserve">年社会保险基金预算收支平衡表
</t>
    </r>
    <r>
      <rPr>
        <sz val="16"/>
        <rFont val="Times New Roman"/>
        <charset val="134"/>
      </rPr>
      <t xml:space="preserve">               </t>
    </r>
    <r>
      <rPr>
        <sz val="16"/>
        <rFont val="仿宋_GB2312"/>
        <charset val="134"/>
      </rPr>
      <t>附表十：</t>
    </r>
    <r>
      <rPr>
        <sz val="16"/>
        <rFont val="Times New Roman"/>
        <charset val="134"/>
      </rPr>
      <t>2018</t>
    </r>
    <r>
      <rPr>
        <sz val="16"/>
        <rFont val="仿宋_GB2312"/>
        <charset val="134"/>
      </rPr>
      <t xml:space="preserve">年土地出让金收支计划平衡表
</t>
    </r>
    <r>
      <rPr>
        <sz val="16"/>
        <rFont val="Times New Roman"/>
        <charset val="134"/>
      </rPr>
      <t xml:space="preserve">               </t>
    </r>
    <r>
      <rPr>
        <sz val="16"/>
        <rFont val="仿宋_GB2312"/>
        <charset val="134"/>
      </rPr>
      <t>附表十一：</t>
    </r>
    <r>
      <rPr>
        <sz val="16"/>
        <rFont val="Times New Roman"/>
        <charset val="134"/>
      </rPr>
      <t>2016-2017</t>
    </r>
    <r>
      <rPr>
        <sz val="16"/>
        <rFont val="仿宋_GB2312"/>
        <charset val="134"/>
      </rPr>
      <t>年政府债务余额和限额情况表</t>
    </r>
  </si>
  <si>
    <t>附表一</t>
  </si>
  <si>
    <t>2018年一般公共预算收支平衡表</t>
  </si>
  <si>
    <r>
      <rPr>
        <sz val="12"/>
        <rFont val="仿宋_GB2312"/>
        <charset val="134"/>
      </rPr>
      <t>单位：万元</t>
    </r>
  </si>
  <si>
    <r>
      <rPr>
        <sz val="12"/>
        <rFont val="仿宋_GB2312"/>
        <charset val="134"/>
      </rPr>
      <t>收入项目</t>
    </r>
  </si>
  <si>
    <r>
      <rPr>
        <sz val="12"/>
        <rFont val="仿宋_GB2312"/>
        <charset val="134"/>
      </rPr>
      <t>金额</t>
    </r>
  </si>
  <si>
    <r>
      <rPr>
        <sz val="12"/>
        <rFont val="仿宋_GB2312"/>
        <charset val="134"/>
      </rPr>
      <t>备注</t>
    </r>
  </si>
  <si>
    <r>
      <rPr>
        <sz val="12"/>
        <rFont val="仿宋_GB2312"/>
        <charset val="134"/>
      </rPr>
      <t>支出项目</t>
    </r>
  </si>
  <si>
    <r>
      <rPr>
        <b/>
        <sz val="12"/>
        <rFont val="仿宋_GB2312"/>
        <charset val="134"/>
      </rPr>
      <t>一、一般公共预算收入</t>
    </r>
  </si>
  <si>
    <r>
      <rPr>
        <b/>
        <sz val="12"/>
        <rFont val="仿宋_GB2312"/>
        <charset val="134"/>
      </rPr>
      <t>一、上解上级支出</t>
    </r>
  </si>
  <si>
    <t xml:space="preserve">  （一）定额上解</t>
  </si>
  <si>
    <r>
      <rPr>
        <b/>
        <sz val="12"/>
        <rFont val="仿宋_GB2312"/>
        <charset val="134"/>
      </rPr>
      <t>二、市级财力补助</t>
    </r>
  </si>
  <si>
    <t xml:space="preserve">  （二）上解省财政</t>
  </si>
  <si>
    <r>
      <rPr>
        <sz val="12"/>
        <rFont val="Times New Roman"/>
        <charset val="134"/>
      </rPr>
      <t xml:space="preserve">    1</t>
    </r>
    <r>
      <rPr>
        <sz val="12"/>
        <rFont val="仿宋_GB2312"/>
        <charset val="134"/>
      </rPr>
      <t>、区外企业税收</t>
    </r>
  </si>
  <si>
    <r>
      <rPr>
        <sz val="12"/>
        <rFont val="Times New Roman"/>
        <charset val="134"/>
      </rPr>
      <t xml:space="preserve">          </t>
    </r>
    <r>
      <rPr>
        <sz val="12"/>
        <rFont val="仿宋_GB2312"/>
        <charset val="134"/>
      </rPr>
      <t>省级增收分成</t>
    </r>
  </si>
  <si>
    <r>
      <rPr>
        <sz val="12"/>
        <rFont val="Times New Roman"/>
        <charset val="134"/>
      </rPr>
      <t xml:space="preserve">    2</t>
    </r>
    <r>
      <rPr>
        <sz val="12"/>
        <rFont val="仿宋_GB2312"/>
        <charset val="134"/>
      </rPr>
      <t>、车船税</t>
    </r>
  </si>
  <si>
    <t xml:space="preserve">  （三）上解市财政</t>
  </si>
  <si>
    <r>
      <rPr>
        <sz val="12"/>
        <rFont val="Times New Roman"/>
        <charset val="134"/>
      </rPr>
      <t xml:space="preserve">    3</t>
    </r>
    <r>
      <rPr>
        <sz val="12"/>
        <rFont val="仿宋_GB2312"/>
        <charset val="134"/>
      </rPr>
      <t>、二手房交易税收</t>
    </r>
  </si>
  <si>
    <r>
      <rPr>
        <sz val="12"/>
        <rFont val="Times New Roman"/>
        <charset val="134"/>
      </rPr>
      <t xml:space="preserve">          1</t>
    </r>
    <r>
      <rPr>
        <sz val="12"/>
        <rFont val="仿宋_GB2312"/>
        <charset val="134"/>
      </rPr>
      <t>、市级增收分成</t>
    </r>
  </si>
  <si>
    <r>
      <rPr>
        <sz val="12"/>
        <rFont val="Times New Roman"/>
        <charset val="134"/>
      </rPr>
      <t xml:space="preserve">    4</t>
    </r>
    <r>
      <rPr>
        <sz val="12"/>
        <rFont val="仿宋_GB2312"/>
        <charset val="134"/>
      </rPr>
      <t>、上级一般转移财力性补助</t>
    </r>
  </si>
  <si>
    <r>
      <rPr>
        <sz val="12"/>
        <rFont val="Times New Roman"/>
        <charset val="134"/>
      </rPr>
      <t xml:space="preserve">          2</t>
    </r>
    <r>
      <rPr>
        <sz val="12"/>
        <rFont val="仿宋_GB2312"/>
        <charset val="134"/>
      </rPr>
      <t>、其他上解</t>
    </r>
  </si>
  <si>
    <r>
      <rPr>
        <sz val="12"/>
        <rFont val="Times New Roman"/>
        <charset val="134"/>
      </rPr>
      <t xml:space="preserve">    5</t>
    </r>
    <r>
      <rPr>
        <sz val="12"/>
        <rFont val="仿宋_GB2312"/>
        <charset val="134"/>
      </rPr>
      <t>、其他财力性补助</t>
    </r>
  </si>
  <si>
    <r>
      <rPr>
        <b/>
        <sz val="12"/>
        <rFont val="仿宋_GB2312"/>
        <charset val="134"/>
      </rPr>
      <t>二、体制财力</t>
    </r>
  </si>
  <si>
    <r>
      <rPr>
        <sz val="12"/>
        <rFont val="仿宋_GB2312"/>
        <charset val="134"/>
      </rPr>
      <t>体制财力</t>
    </r>
    <r>
      <rPr>
        <sz val="12"/>
        <rFont val="Times New Roman"/>
        <charset val="134"/>
      </rPr>
      <t>78900</t>
    </r>
    <r>
      <rPr>
        <sz val="12"/>
        <rFont val="仿宋_GB2312"/>
        <charset val="134"/>
      </rPr>
      <t>万元</t>
    </r>
    <r>
      <rPr>
        <sz val="12"/>
        <rFont val="Times New Roman"/>
        <charset val="134"/>
      </rPr>
      <t>=</t>
    </r>
    <r>
      <rPr>
        <sz val="12"/>
        <rFont val="仿宋_GB2312"/>
        <charset val="134"/>
      </rPr>
      <t>一般公共预算收入</t>
    </r>
    <r>
      <rPr>
        <sz val="12"/>
        <rFont val="Times New Roman"/>
        <charset val="134"/>
      </rPr>
      <t>105880</t>
    </r>
    <r>
      <rPr>
        <sz val="12"/>
        <rFont val="仿宋_GB2312"/>
        <charset val="134"/>
      </rPr>
      <t>万元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市级财力补助</t>
    </r>
    <r>
      <rPr>
        <sz val="12"/>
        <rFont val="Times New Roman"/>
        <charset val="134"/>
      </rPr>
      <t>13793</t>
    </r>
    <r>
      <rPr>
        <sz val="12"/>
        <rFont val="仿宋_GB2312"/>
        <charset val="134"/>
      </rPr>
      <t>万元</t>
    </r>
    <r>
      <rPr>
        <sz val="12"/>
        <rFont val="Times New Roman"/>
        <charset val="134"/>
      </rPr>
      <t>-</t>
    </r>
    <r>
      <rPr>
        <sz val="12"/>
        <rFont val="仿宋_GB2312"/>
        <charset val="134"/>
      </rPr>
      <t>上解上级支出</t>
    </r>
    <r>
      <rPr>
        <sz val="12"/>
        <rFont val="Times New Roman"/>
        <charset val="134"/>
      </rPr>
      <t>40773</t>
    </r>
    <r>
      <rPr>
        <sz val="12"/>
        <rFont val="仿宋_GB2312"/>
        <charset val="134"/>
      </rPr>
      <t>万元</t>
    </r>
  </si>
  <si>
    <r>
      <rPr>
        <b/>
        <sz val="12"/>
        <rFont val="仿宋_GB2312"/>
        <charset val="134"/>
      </rPr>
      <t>三、调入资金</t>
    </r>
  </si>
  <si>
    <r>
      <rPr>
        <b/>
        <sz val="12"/>
        <rFont val="仿宋_GB2312"/>
        <charset val="134"/>
      </rPr>
      <t>三、一般公共预算支出</t>
    </r>
  </si>
  <si>
    <r>
      <rPr>
        <sz val="12"/>
        <rFont val="仿宋_GB2312"/>
        <charset val="134"/>
      </rPr>
      <t>一般公共预算支出</t>
    </r>
    <r>
      <rPr>
        <sz val="12"/>
        <rFont val="Times New Roman"/>
        <charset val="134"/>
      </rPr>
      <t>86900</t>
    </r>
    <r>
      <rPr>
        <sz val="12"/>
        <rFont val="仿宋_GB2312"/>
        <charset val="134"/>
      </rPr>
      <t>万元</t>
    </r>
    <r>
      <rPr>
        <sz val="12"/>
        <rFont val="Times New Roman"/>
        <charset val="134"/>
      </rPr>
      <t>=</t>
    </r>
    <r>
      <rPr>
        <sz val="12"/>
        <rFont val="仿宋_GB2312"/>
        <charset val="134"/>
      </rPr>
      <t>体制财力</t>
    </r>
    <r>
      <rPr>
        <sz val="12"/>
        <rFont val="Times New Roman"/>
        <charset val="134"/>
      </rPr>
      <t>78900</t>
    </r>
    <r>
      <rPr>
        <sz val="12"/>
        <rFont val="仿宋_GB2312"/>
        <charset val="134"/>
      </rPr>
      <t>万元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调入资金</t>
    </r>
    <r>
      <rPr>
        <sz val="12"/>
        <rFont val="Times New Roman"/>
        <charset val="134"/>
      </rPr>
      <t>8000</t>
    </r>
    <r>
      <rPr>
        <sz val="12"/>
        <rFont val="仿宋_GB2312"/>
        <charset val="134"/>
      </rPr>
      <t>万元</t>
    </r>
  </si>
  <si>
    <t>四、动用预算稳定调节基金</t>
  </si>
  <si>
    <t>四、预算稳定调节基金安排支出</t>
  </si>
  <si>
    <t>五、上级转移支付资金收入</t>
  </si>
  <si>
    <t>五、上级转移支付资金安排支出</t>
  </si>
  <si>
    <t>六、当年净结余</t>
  </si>
  <si>
    <r>
      <rPr>
        <b/>
        <sz val="12"/>
        <rFont val="仿宋_GB2312"/>
        <charset val="134"/>
      </rPr>
      <t>收入合计</t>
    </r>
  </si>
  <si>
    <r>
      <rPr>
        <b/>
        <sz val="12"/>
        <rFont val="仿宋_GB2312"/>
        <charset val="134"/>
      </rPr>
      <t>支出合计</t>
    </r>
  </si>
  <si>
    <r>
      <rPr>
        <sz val="12"/>
        <rFont val="宋体"/>
        <charset val="134"/>
      </rPr>
      <t>备注：</t>
    </r>
    <r>
      <rPr>
        <sz val="12"/>
        <rFont val="Times New Roman"/>
        <charset val="134"/>
      </rPr>
      <t>1.</t>
    </r>
    <r>
      <rPr>
        <sz val="12"/>
        <rFont val="宋体"/>
        <charset val="134"/>
      </rPr>
      <t>区外税收定额财力</t>
    </r>
    <r>
      <rPr>
        <sz val="12"/>
        <rFont val="Times New Roman"/>
        <charset val="134"/>
      </rPr>
      <t>=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6420-228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×0.692+228=4513</t>
    </r>
    <r>
      <rPr>
        <sz val="12"/>
        <rFont val="宋体"/>
        <charset val="134"/>
      </rPr>
      <t xml:space="preserve">万元；
</t>
    </r>
    <r>
      <rPr>
        <sz val="12"/>
        <rFont val="Times New Roman"/>
        <charset val="134"/>
      </rPr>
      <t xml:space="preserve">             2.</t>
    </r>
    <r>
      <rPr>
        <sz val="12"/>
        <rFont val="宋体"/>
        <charset val="134"/>
      </rPr>
      <t>上缴省财政</t>
    </r>
    <r>
      <rPr>
        <sz val="12"/>
        <rFont val="Times New Roman"/>
        <charset val="134"/>
      </rPr>
      <t>=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105880-3760-3000-2651-25740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×20%=14146</t>
    </r>
    <r>
      <rPr>
        <sz val="12"/>
        <rFont val="宋体"/>
        <charset val="134"/>
      </rPr>
      <t xml:space="preserve">万元；
</t>
    </r>
    <r>
      <rPr>
        <sz val="12"/>
        <rFont val="Times New Roman"/>
        <charset val="134"/>
      </rPr>
      <t xml:space="preserve">             3.</t>
    </r>
    <r>
      <rPr>
        <sz val="12"/>
        <rFont val="宋体"/>
        <charset val="134"/>
      </rPr>
      <t>上缴市财政</t>
    </r>
    <r>
      <rPr>
        <sz val="12"/>
        <rFont val="Times New Roman"/>
        <charset val="134"/>
      </rPr>
      <t>=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105880-3760-3000-2651-25740-14146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×13.5%=7639</t>
    </r>
    <r>
      <rPr>
        <sz val="12"/>
        <rFont val="宋体"/>
        <charset val="134"/>
      </rPr>
      <t xml:space="preserve">万元；
</t>
    </r>
    <r>
      <rPr>
        <sz val="12"/>
        <rFont val="Times New Roman"/>
        <charset val="134"/>
      </rPr>
      <t xml:space="preserve">             4.</t>
    </r>
    <r>
      <rPr>
        <sz val="12"/>
        <rFont val="宋体"/>
        <charset val="134"/>
      </rPr>
      <t>其他上解</t>
    </r>
    <r>
      <rPr>
        <sz val="12"/>
        <rFont val="Times New Roman"/>
        <charset val="134"/>
      </rPr>
      <t>=</t>
    </r>
    <r>
      <rPr>
        <sz val="12"/>
        <rFont val="宋体"/>
        <charset val="134"/>
      </rPr>
      <t>一般债券还本</t>
    </r>
    <r>
      <rPr>
        <sz val="12"/>
        <rFont val="Times New Roman"/>
        <charset val="134"/>
      </rPr>
      <t>7136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法院检察院上划基数</t>
    </r>
    <r>
      <rPr>
        <sz val="12"/>
        <rFont val="Times New Roman"/>
        <charset val="134"/>
      </rPr>
      <t>4030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营改征上划基数</t>
    </r>
    <r>
      <rPr>
        <sz val="12"/>
        <rFont val="Times New Roman"/>
        <charset val="134"/>
      </rPr>
      <t>2651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市燃气有限公司地方级收入财力结算</t>
    </r>
    <r>
      <rPr>
        <sz val="12"/>
        <rFont val="Times New Roman"/>
        <charset val="134"/>
      </rPr>
      <t>811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上缴新能源汽车推广应用配套补助资金</t>
    </r>
    <r>
      <rPr>
        <sz val="12"/>
        <rFont val="Times New Roman"/>
        <charset val="134"/>
      </rPr>
      <t>387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市地税直属分局代征代扣手续费</t>
    </r>
    <r>
      <rPr>
        <sz val="12"/>
        <rFont val="Times New Roman"/>
        <charset val="134"/>
      </rPr>
      <t>310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精准扶贫资金</t>
    </r>
    <r>
      <rPr>
        <sz val="12"/>
        <rFont val="Times New Roman"/>
        <charset val="134"/>
      </rPr>
      <t>229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江河下游地区对上游地区森林生态效益补偿额度</t>
    </r>
    <r>
      <rPr>
        <sz val="12"/>
        <rFont val="Times New Roman"/>
        <charset val="134"/>
      </rPr>
      <t>211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政法经费保障体制改革</t>
    </r>
    <r>
      <rPr>
        <sz val="12"/>
        <rFont val="Times New Roman"/>
        <charset val="134"/>
      </rPr>
      <t>160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上解市级绿化养护费用</t>
    </r>
    <r>
      <rPr>
        <sz val="12"/>
        <rFont val="Times New Roman"/>
        <charset val="134"/>
      </rPr>
      <t>138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残疾人就业保障金</t>
    </r>
    <r>
      <rPr>
        <sz val="12"/>
        <rFont val="Times New Roman"/>
        <charset val="134"/>
      </rPr>
      <t>48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上缴就业调剂金</t>
    </r>
    <r>
      <rPr>
        <sz val="12"/>
        <rFont val="Times New Roman"/>
        <charset val="134"/>
      </rPr>
      <t>47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会计从业资格考试收费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农村信用社企业所得税省级分成部份上解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=16179</t>
    </r>
    <r>
      <rPr>
        <sz val="12"/>
        <rFont val="宋体"/>
        <charset val="134"/>
      </rPr>
      <t>万元。</t>
    </r>
  </si>
  <si>
    <t>附表二</t>
  </si>
  <si>
    <t>2018年一般公共预算收入安排情况表</t>
  </si>
  <si>
    <t>单位：万元</t>
  </si>
  <si>
    <t>税种</t>
  </si>
  <si>
    <t>2017年预
计完成数</t>
  </si>
  <si>
    <t>2018年</t>
  </si>
  <si>
    <t>备注</t>
  </si>
  <si>
    <t>预算数</t>
  </si>
  <si>
    <t>增加</t>
  </si>
  <si>
    <t>比增%</t>
  </si>
  <si>
    <t>一、一般公共预算收入</t>
  </si>
  <si>
    <r>
      <rPr>
        <b/>
        <sz val="14"/>
        <rFont val="Times New Roman"/>
        <charset val="134"/>
      </rPr>
      <t>(</t>
    </r>
    <r>
      <rPr>
        <b/>
        <sz val="14"/>
        <rFont val="仿宋_GB2312"/>
        <charset val="134"/>
      </rPr>
      <t>一</t>
    </r>
    <r>
      <rPr>
        <b/>
        <sz val="14"/>
        <rFont val="Times New Roman"/>
        <charset val="134"/>
      </rPr>
      <t>)</t>
    </r>
    <r>
      <rPr>
        <b/>
        <sz val="14"/>
        <rFont val="仿宋_GB2312"/>
        <charset val="134"/>
      </rPr>
      <t>税性收入</t>
    </r>
  </si>
  <si>
    <r>
      <rPr>
        <b/>
        <sz val="14"/>
        <rFont val="Times New Roman"/>
        <charset val="134"/>
      </rPr>
      <t>1</t>
    </r>
    <r>
      <rPr>
        <b/>
        <sz val="14"/>
        <rFont val="仿宋_GB2312"/>
        <charset val="134"/>
      </rPr>
      <t>、区级工商税收</t>
    </r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</si>
  <si>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增值税（含营业税）</t>
    </r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</si>
  <si>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企业所得税</t>
    </r>
  </si>
  <si>
    <t>主要是铂阳企业所得税</t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</si>
  <si>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个人所得税</t>
    </r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</si>
  <si>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资源税</t>
    </r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</si>
  <si>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城市维护建设税</t>
    </r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</si>
  <si>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房产税</t>
    </r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</si>
  <si>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印花税</t>
    </r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</si>
  <si>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城镇土地使用税</t>
    </r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</si>
  <si>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土地增值税</t>
    </r>
  </si>
  <si>
    <t>主要是卓辉、胧璟湾、盛世领别墅等项目清算退税</t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</si>
  <si>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车船税</t>
    </r>
  </si>
  <si>
    <t>主要是保险企业税收增加</t>
  </si>
  <si>
    <r>
      <rPr>
        <b/>
        <sz val="14"/>
        <rFont val="Times New Roman"/>
        <charset val="134"/>
      </rPr>
      <t>2</t>
    </r>
    <r>
      <rPr>
        <b/>
        <sz val="14"/>
        <rFont val="仿宋_GB2312"/>
        <charset val="134"/>
      </rPr>
      <t>、契税及耕地占用税</t>
    </r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</si>
  <si>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契税</t>
    </r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</si>
  <si>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耕地占用税</t>
    </r>
  </si>
  <si>
    <r>
      <rPr>
        <b/>
        <sz val="14"/>
        <rFont val="Times New Roman"/>
        <charset val="134"/>
      </rPr>
      <t>(</t>
    </r>
    <r>
      <rPr>
        <b/>
        <sz val="14"/>
        <rFont val="仿宋_GB2312"/>
        <charset val="134"/>
      </rPr>
      <t>二</t>
    </r>
    <r>
      <rPr>
        <b/>
        <sz val="14"/>
        <rFont val="Times New Roman"/>
        <charset val="134"/>
      </rPr>
      <t>)</t>
    </r>
    <r>
      <rPr>
        <b/>
        <sz val="14"/>
        <rFont val="仿宋_GB2312"/>
        <charset val="134"/>
      </rPr>
      <t>非税收入</t>
    </r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</si>
  <si>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行政事业性收费收入</t>
    </r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</si>
  <si>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罚没收入</t>
    </r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</si>
  <si>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专项收入</t>
    </r>
  </si>
  <si>
    <r>
      <rPr>
        <sz val="14"/>
        <rFont val="Times New Roman"/>
        <charset val="134"/>
      </rPr>
      <t xml:space="preserve">          </t>
    </r>
    <r>
      <rPr>
        <sz val="14"/>
        <rFont val="仿宋_GB2312"/>
        <charset val="134"/>
      </rPr>
      <t>排污费收入</t>
    </r>
  </si>
  <si>
    <r>
      <rPr>
        <sz val="14"/>
        <rFont val="Times New Roman"/>
        <charset val="134"/>
      </rPr>
      <t xml:space="preserve">          </t>
    </r>
    <r>
      <rPr>
        <sz val="14"/>
        <rFont val="仿宋_GB2312"/>
        <charset val="134"/>
      </rPr>
      <t>教育费附加收入</t>
    </r>
  </si>
  <si>
    <r>
      <rPr>
        <sz val="14"/>
        <rFont val="Times New Roman"/>
        <charset val="134"/>
      </rPr>
      <t xml:space="preserve">          </t>
    </r>
    <r>
      <rPr>
        <sz val="14"/>
        <rFont val="仿宋_GB2312"/>
        <charset val="134"/>
      </rPr>
      <t>水资源费收入</t>
    </r>
  </si>
  <si>
    <r>
      <rPr>
        <sz val="14"/>
        <rFont val="Times New Roman"/>
        <charset val="134"/>
      </rPr>
      <t xml:space="preserve">          </t>
    </r>
    <r>
      <rPr>
        <sz val="14"/>
        <rFont val="仿宋_GB2312"/>
        <charset val="134"/>
      </rPr>
      <t>残疾人就业保障金收入</t>
    </r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</si>
  <si>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国有资本经营收入</t>
    </r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</si>
  <si>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国有资源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资产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有偿使用收入</t>
    </r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</si>
  <si>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其他收入</t>
    </r>
  </si>
  <si>
    <t>二、上缴中央四税</t>
  </si>
  <si>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消费税</t>
    </r>
  </si>
  <si>
    <t>三、一般公共预算总收入</t>
  </si>
  <si>
    <r>
      <rPr>
        <b/>
        <sz val="14"/>
        <rFont val="Times New Roman"/>
        <charset val="134"/>
      </rPr>
      <t xml:space="preserve">      </t>
    </r>
    <r>
      <rPr>
        <b/>
        <sz val="14"/>
        <rFont val="仿宋_GB2312"/>
        <charset val="134"/>
      </rPr>
      <t>其中：工商总税</t>
    </r>
  </si>
  <si>
    <t>说明：不包括自然人中心市区房产交易税收。</t>
  </si>
  <si>
    <t>附表三之一</t>
  </si>
  <si>
    <t>2018年一般公共预算支出安排情况表</t>
  </si>
  <si>
    <r>
      <rPr>
        <sz val="10"/>
        <rFont val="仿宋"/>
        <charset val="134"/>
      </rPr>
      <t>单位：万元</t>
    </r>
  </si>
  <si>
    <t>科目名称</t>
  </si>
  <si>
    <r>
      <rPr>
        <sz val="10"/>
        <rFont val="Times New Roman"/>
        <charset val="134"/>
      </rPr>
      <t>2017</t>
    </r>
    <r>
      <rPr>
        <sz val="10"/>
        <rFont val="仿宋"/>
        <charset val="134"/>
      </rPr>
      <t>年
调整预算数</t>
    </r>
  </si>
  <si>
    <r>
      <rPr>
        <sz val="10"/>
        <rFont val="Times New Roman"/>
        <charset val="134"/>
      </rPr>
      <t>2018</t>
    </r>
    <r>
      <rPr>
        <sz val="10"/>
        <rFont val="仿宋"/>
        <charset val="134"/>
      </rPr>
      <t>年预算数</t>
    </r>
  </si>
  <si>
    <r>
      <rPr>
        <sz val="10"/>
        <rFont val="仿宋"/>
        <charset val="134"/>
      </rPr>
      <t>增减额</t>
    </r>
  </si>
  <si>
    <r>
      <rPr>
        <sz val="10"/>
        <rFont val="仿宋"/>
        <charset val="134"/>
      </rPr>
      <t>增长</t>
    </r>
    <r>
      <rPr>
        <sz val="10"/>
        <rFont val="Times New Roman"/>
        <charset val="134"/>
      </rPr>
      <t>%</t>
    </r>
  </si>
  <si>
    <r>
      <rPr>
        <sz val="10"/>
        <rFont val="仿宋"/>
        <charset val="134"/>
      </rPr>
      <t>备注</t>
    </r>
  </si>
  <si>
    <r>
      <rPr>
        <sz val="10"/>
        <rFont val="仿宋"/>
        <charset val="134"/>
      </rPr>
      <t>合计</t>
    </r>
  </si>
  <si>
    <r>
      <rPr>
        <sz val="10"/>
        <rFont val="仿宋"/>
        <charset val="134"/>
      </rPr>
      <t>基本支出</t>
    </r>
  </si>
  <si>
    <r>
      <rPr>
        <sz val="10"/>
        <rFont val="仿宋"/>
        <charset val="134"/>
      </rPr>
      <t>专项支出</t>
    </r>
  </si>
  <si>
    <r>
      <rPr>
        <sz val="10"/>
        <rFont val="仿宋"/>
        <charset val="134"/>
      </rPr>
      <t>小计</t>
    </r>
  </si>
  <si>
    <r>
      <rPr>
        <sz val="10"/>
        <rFont val="仿宋"/>
        <charset val="134"/>
      </rPr>
      <t>人员
支出</t>
    </r>
  </si>
  <si>
    <r>
      <rPr>
        <sz val="10"/>
        <rFont val="仿宋"/>
        <charset val="134"/>
      </rPr>
      <t>商品与
服务支出</t>
    </r>
  </si>
  <si>
    <r>
      <rPr>
        <sz val="10"/>
        <rFont val="仿宋"/>
        <charset val="134"/>
      </rPr>
      <t>对个人和家庭补助</t>
    </r>
  </si>
  <si>
    <t>债务利
息支出</t>
  </si>
  <si>
    <t>一、一般公共服务支出</t>
  </si>
  <si>
    <t>类</t>
  </si>
  <si>
    <t xml:space="preserve">    1.人大事务</t>
  </si>
  <si>
    <t>款</t>
  </si>
  <si>
    <t xml:space="preserve">      ①行政运行</t>
  </si>
  <si>
    <r>
      <rPr>
        <sz val="10"/>
        <rFont val="仿宋"/>
        <charset val="134"/>
      </rPr>
      <t>项</t>
    </r>
  </si>
  <si>
    <t xml:space="preserve">      ②一般行政管理事务</t>
  </si>
  <si>
    <t>2010102</t>
  </si>
  <si>
    <t xml:space="preserve">      ③人大会议</t>
  </si>
  <si>
    <t xml:space="preserve">      ④代表工作</t>
  </si>
  <si>
    <t xml:space="preserve">    2.政协事务</t>
  </si>
  <si>
    <t xml:space="preserve">      ③政协会议</t>
  </si>
  <si>
    <t xml:space="preserve">    3.政府办公厅（室）及相关机构事务</t>
  </si>
  <si>
    <t xml:space="preserve">      ②机关服务</t>
  </si>
  <si>
    <t xml:space="preserve">      ③政务公开审批</t>
  </si>
  <si>
    <t xml:space="preserve">      ④法制建设</t>
  </si>
  <si>
    <t xml:space="preserve">      ⑤信访事务</t>
  </si>
  <si>
    <t xml:space="preserve">      ⑥事业运行</t>
  </si>
  <si>
    <t xml:space="preserve">    4.发展与改革事务</t>
  </si>
  <si>
    <t xml:space="preserve">      ③物价管理</t>
  </si>
  <si>
    <t xml:space="preserve">      ④事业运行</t>
  </si>
  <si>
    <t xml:space="preserve">    5.统计信息事务</t>
  </si>
  <si>
    <t xml:space="preserve">      ②专项统计业务</t>
  </si>
  <si>
    <t xml:space="preserve">      ③统计抽样调查</t>
  </si>
  <si>
    <t xml:space="preserve">    6.财政事务</t>
  </si>
  <si>
    <t xml:space="preserve">      ③事业运行</t>
  </si>
  <si>
    <t xml:space="preserve">    7.审计事务</t>
  </si>
  <si>
    <t xml:space="preserve">      ②审计业务</t>
  </si>
  <si>
    <t xml:space="preserve">    8.人力资源事务</t>
  </si>
  <si>
    <t xml:space="preserve">      ①一般行政管理事务</t>
  </si>
  <si>
    <t xml:space="preserve">      ②军队转业干部安置</t>
  </si>
  <si>
    <t xml:space="preserve">    9.纪检监察事务</t>
  </si>
  <si>
    <t xml:space="preserve">      ③派驻派出机构</t>
  </si>
  <si>
    <t xml:space="preserve">    10.商贸事务</t>
  </si>
  <si>
    <t xml:space="preserve">    11.工商行政管理事务</t>
  </si>
  <si>
    <t xml:space="preserve">      ①消费者权益保护</t>
  </si>
  <si>
    <t xml:space="preserve">      ②其他工商行政管理事务支出</t>
  </si>
  <si>
    <t xml:space="preserve">    12.民族事务</t>
  </si>
  <si>
    <t xml:space="preserve">    13.宗教事务</t>
  </si>
  <si>
    <t xml:space="preserve">    14.港澳台侨事务</t>
  </si>
  <si>
    <t xml:space="preserve">    15.档案事务</t>
  </si>
  <si>
    <t xml:space="preserve">    16.民主党派及工商联事务</t>
  </si>
  <si>
    <t xml:space="preserve">    17.群众团体事务</t>
  </si>
  <si>
    <t xml:space="preserve">    18.党委办公厅（室）及相关机构事务</t>
  </si>
  <si>
    <t xml:space="preserve">    19.组织事务</t>
  </si>
  <si>
    <t xml:space="preserve">    20.宣传事务</t>
  </si>
  <si>
    <t xml:space="preserve">    21.统战事务</t>
  </si>
  <si>
    <t xml:space="preserve">    22.其他共产党事务支出</t>
  </si>
  <si>
    <t>二、国防支出</t>
  </si>
  <si>
    <t xml:space="preserve">    1.国防动员</t>
  </si>
  <si>
    <t xml:space="preserve">      ①民兵</t>
  </si>
  <si>
    <t>三、公共安全支出</t>
  </si>
  <si>
    <t xml:space="preserve">    1.司法</t>
  </si>
  <si>
    <t xml:space="preserve">      ②基层司法业务</t>
  </si>
  <si>
    <t xml:space="preserve">      ③普法宣传</t>
  </si>
  <si>
    <t xml:space="preserve">      ④法律援助</t>
  </si>
  <si>
    <t xml:space="preserve">    2.其他公共安全支出</t>
  </si>
  <si>
    <t xml:space="preserve">      ①其他公共安全支出</t>
  </si>
  <si>
    <t>四、教育支出</t>
  </si>
  <si>
    <t xml:space="preserve">    1.教育管理事务</t>
  </si>
  <si>
    <t xml:space="preserve">      ②其他教育管理事务支出</t>
  </si>
  <si>
    <t xml:space="preserve">    2.普通教育</t>
  </si>
  <si>
    <t xml:space="preserve">      ①学前教育</t>
  </si>
  <si>
    <t xml:space="preserve">      ②小学教育</t>
  </si>
  <si>
    <t xml:space="preserve">      ③初中教育</t>
  </si>
  <si>
    <t xml:space="preserve">      ④高中教育</t>
  </si>
  <si>
    <t xml:space="preserve">      ⑤其他普通教育支出</t>
  </si>
  <si>
    <t xml:space="preserve">    3.职业教育</t>
  </si>
  <si>
    <t xml:space="preserve">      ①中专教育</t>
  </si>
  <si>
    <t xml:space="preserve">      ②职业高中教育</t>
  </si>
  <si>
    <t xml:space="preserve">    4.成人教育</t>
  </si>
  <si>
    <t xml:space="preserve">      ①其他成人教育支出</t>
  </si>
  <si>
    <t xml:space="preserve">    5.特殊教育</t>
  </si>
  <si>
    <t xml:space="preserve">      ①特殊学校教育</t>
  </si>
  <si>
    <t xml:space="preserve">    6.进修及培训</t>
  </si>
  <si>
    <t xml:space="preserve">      ①教师进修</t>
  </si>
  <si>
    <t xml:space="preserve">      ②干部教育</t>
  </si>
  <si>
    <t xml:space="preserve">    7.教育费附加安排的支出</t>
  </si>
  <si>
    <t xml:space="preserve">      ①其他教育费附加安排的支出</t>
  </si>
  <si>
    <t xml:space="preserve">    8.其他教育支出</t>
  </si>
  <si>
    <t xml:space="preserve">      ①其他教育支出</t>
  </si>
  <si>
    <t>五、科学技术支出</t>
  </si>
  <si>
    <t xml:space="preserve">    1.科学技术管理事务</t>
  </si>
  <si>
    <t xml:space="preserve">      ②其他科学技术管理事务支出</t>
  </si>
  <si>
    <t xml:space="preserve">    2.技术研究与开发</t>
  </si>
  <si>
    <t xml:space="preserve">      ①其他技术研究与开发支出</t>
  </si>
  <si>
    <t xml:space="preserve">    3.科学技术普及</t>
  </si>
  <si>
    <t xml:space="preserve">      ①机构运行</t>
  </si>
  <si>
    <t xml:space="preserve">      ②科普活动</t>
  </si>
  <si>
    <t xml:space="preserve">    4.其他科学技术支出</t>
  </si>
  <si>
    <t xml:space="preserve">      ①其他科学技术支出</t>
  </si>
  <si>
    <t>六、文化体育与传媒支出</t>
  </si>
  <si>
    <t xml:space="preserve">    1.文化</t>
  </si>
  <si>
    <t xml:space="preserve">      ③图书馆</t>
  </si>
  <si>
    <t xml:space="preserve">      ④群众文化</t>
  </si>
  <si>
    <t xml:space="preserve">      ⑤文化市场管理</t>
  </si>
  <si>
    <t xml:space="preserve">    2.体育</t>
  </si>
  <si>
    <t xml:space="preserve">      ①群众体育</t>
  </si>
  <si>
    <t xml:space="preserve">    3.新闻出版广播影视</t>
  </si>
  <si>
    <t xml:space="preserve">      ①其他新闻出版广播影视支出</t>
  </si>
  <si>
    <t xml:space="preserve">    4.其他文化体育与传媒支出</t>
  </si>
  <si>
    <t xml:space="preserve">      ①其他文化体育与传媒支出</t>
  </si>
  <si>
    <t>七、社会保障和就业支出</t>
  </si>
  <si>
    <t xml:space="preserve">    1.人力资源和社会保障管理事务</t>
  </si>
  <si>
    <t xml:space="preserve">      ③劳动保障监察</t>
  </si>
  <si>
    <t xml:space="preserve">      ④就业管理事务</t>
  </si>
  <si>
    <t xml:space="preserve">      ⑤社会保险经办机构</t>
  </si>
  <si>
    <t xml:space="preserve">      ⑥劳动人事争议调解仲裁</t>
  </si>
  <si>
    <t xml:space="preserve">    2.民政管理事务</t>
  </si>
  <si>
    <t xml:space="preserve">      ③拥军优属</t>
  </si>
  <si>
    <t xml:space="preserve">      ④老龄事务</t>
  </si>
  <si>
    <t xml:space="preserve">      ⑤行政区划和地名管理</t>
  </si>
  <si>
    <t xml:space="preserve">      ⑥基层政权和社区建设</t>
  </si>
  <si>
    <t xml:space="preserve">    3.行政事业单位离退休</t>
  </si>
  <si>
    <t xml:space="preserve">      ①归口管理的行政单位离退休</t>
  </si>
  <si>
    <t xml:space="preserve">      ②事业单位离退休</t>
  </si>
  <si>
    <t xml:space="preserve">      ③离退休人员管理机构</t>
  </si>
  <si>
    <t xml:space="preserve">      ④机关事业单位基本养老保险缴费支出</t>
  </si>
  <si>
    <t>2080505</t>
  </si>
  <si>
    <t xml:space="preserve">      ⑤机关事业单位职业年金缴费支出</t>
  </si>
  <si>
    <t>2080506</t>
  </si>
  <si>
    <t xml:space="preserve">      ⑥其他行政事业单位离退休支出</t>
  </si>
  <si>
    <t xml:space="preserve">    4.抚恤</t>
  </si>
  <si>
    <t xml:space="preserve">      ①伤残抚恤</t>
  </si>
  <si>
    <t xml:space="preserve">      ②在乡复员、退伍军人生活补助</t>
  </si>
  <si>
    <t xml:space="preserve">      ③义务兵优待</t>
  </si>
  <si>
    <t xml:space="preserve">      ④其他优抚支出</t>
  </si>
  <si>
    <t xml:space="preserve">    5.退役安置</t>
  </si>
  <si>
    <t xml:space="preserve">      ①退役士兵安置</t>
  </si>
  <si>
    <t xml:space="preserve">      ②军队移交政府的离退休人员安置</t>
  </si>
  <si>
    <t xml:space="preserve">      ③军队移交政府离退休干部管理机构</t>
  </si>
  <si>
    <t xml:space="preserve">    6.社会福利</t>
  </si>
  <si>
    <t xml:space="preserve">      ①殡葬</t>
  </si>
  <si>
    <t xml:space="preserve">      ②社会福利事业单位</t>
  </si>
  <si>
    <t xml:space="preserve">    7.残疾人事业</t>
  </si>
  <si>
    <t xml:space="preserve">      ②残疾人就业和扶贫</t>
  </si>
  <si>
    <t xml:space="preserve">      ③残疾人生活和护理补贴</t>
  </si>
  <si>
    <t>2081107</t>
  </si>
  <si>
    <t xml:space="preserve">      ④其他残疾人事业支出</t>
  </si>
  <si>
    <t xml:space="preserve">    8.红十字事业</t>
  </si>
  <si>
    <t xml:space="preserve">    9.最低生活保障</t>
  </si>
  <si>
    <t xml:space="preserve">      ①城市最低生活保障金支出</t>
  </si>
  <si>
    <t xml:space="preserve">    10.临时救助</t>
  </si>
  <si>
    <t xml:space="preserve">      ①临时救助支出</t>
  </si>
  <si>
    <t xml:space="preserve">    11.财政对基本养老保险基金的补助</t>
  </si>
  <si>
    <t>20826</t>
  </si>
  <si>
    <t xml:space="preserve">      ①财政对城乡居民基本养老保险基金的补助</t>
  </si>
  <si>
    <t>2082602</t>
  </si>
  <si>
    <t xml:space="preserve">    12.其他社会保障和就业支出</t>
  </si>
  <si>
    <t xml:space="preserve">      ①其他社会保障和就业支出</t>
  </si>
  <si>
    <t>八、医疗卫生与计划生育支出</t>
  </si>
  <si>
    <t xml:space="preserve">    1.医疗卫生与计划生育管理事务</t>
  </si>
  <si>
    <t xml:space="preserve">      ③其他医疗卫生与计划生育管理事务支出</t>
  </si>
  <si>
    <t xml:space="preserve">    2.基层医疗卫生机构</t>
  </si>
  <si>
    <t xml:space="preserve">      ①城市社区卫生机构</t>
  </si>
  <si>
    <t xml:space="preserve">    3.公共卫生</t>
  </si>
  <si>
    <t xml:space="preserve">      ①疾病预防控制机构</t>
  </si>
  <si>
    <t xml:space="preserve">      ②卫生监督机构</t>
  </si>
  <si>
    <t xml:space="preserve">      ③妇幼保健机构</t>
  </si>
  <si>
    <t xml:space="preserve">      ④基本公共卫生服务</t>
  </si>
  <si>
    <t xml:space="preserve">      ⑤重大公共卫生专项</t>
  </si>
  <si>
    <t xml:space="preserve">      ⑥其他公共卫生支出</t>
  </si>
  <si>
    <t xml:space="preserve">    4.中医药</t>
  </si>
  <si>
    <t xml:space="preserve">      ①中医（民族医）药专项</t>
  </si>
  <si>
    <t xml:space="preserve">    5.计划生育事务</t>
  </si>
  <si>
    <t xml:space="preserve">      ①计划生育机构</t>
  </si>
  <si>
    <t xml:space="preserve">      ②计划生育服务</t>
  </si>
  <si>
    <t xml:space="preserve">    6.行政事业单位医疗</t>
  </si>
  <si>
    <t>21011</t>
  </si>
  <si>
    <t xml:space="preserve">      ①行政单位医疗</t>
  </si>
  <si>
    <t>2101101</t>
  </si>
  <si>
    <t xml:space="preserve">    7.财政对基本医疗保险基金的补助</t>
  </si>
  <si>
    <t>21012</t>
  </si>
  <si>
    <t xml:space="preserve">      ①财政对城镇居民基本医疗保险基金的补助</t>
  </si>
  <si>
    <t>2101204</t>
  </si>
  <si>
    <t xml:space="preserve">    8.医疗救助</t>
  </si>
  <si>
    <t>21013</t>
  </si>
  <si>
    <t xml:space="preserve">      ①城乡医疗救助</t>
  </si>
  <si>
    <t>2101301</t>
  </si>
  <si>
    <t>九、节能环保支出</t>
  </si>
  <si>
    <t xml:space="preserve">    1.环境保护管理事务</t>
  </si>
  <si>
    <t xml:space="preserve">    2.污染减排</t>
  </si>
  <si>
    <t xml:space="preserve">      ①环境监测与信息</t>
  </si>
  <si>
    <t xml:space="preserve">      ②环境执法监察</t>
  </si>
  <si>
    <t>十、城乡社区支出</t>
  </si>
  <si>
    <t xml:space="preserve">    1.城乡社区管理事务</t>
  </si>
  <si>
    <t xml:space="preserve">      ③城管执法</t>
  </si>
  <si>
    <t xml:space="preserve">      ④工程建设管理</t>
  </si>
  <si>
    <t xml:space="preserve">      ⑤其他城乡社区管理事务支出</t>
  </si>
  <si>
    <t xml:space="preserve">    2.城乡社区公共设施</t>
  </si>
  <si>
    <t xml:space="preserve">      ①其他城乡社区公共设施支出</t>
  </si>
  <si>
    <t xml:space="preserve">    3.城乡社区环境卫生</t>
  </si>
  <si>
    <t xml:space="preserve">      ①城乡社区环境卫生</t>
  </si>
  <si>
    <t>十一、农林水支出</t>
  </si>
  <si>
    <t xml:space="preserve">    1.农业</t>
  </si>
  <si>
    <t xml:space="preserve">      ②事业运行</t>
  </si>
  <si>
    <t xml:space="preserve">      ③科技转化与推广服务</t>
  </si>
  <si>
    <t xml:space="preserve">      ④病虫害控制</t>
  </si>
  <si>
    <t xml:space="preserve">      ⑤农产品质量安全</t>
  </si>
  <si>
    <t xml:space="preserve">      ⑥执法监管</t>
  </si>
  <si>
    <t xml:space="preserve">      ⑦农业组织化与产业化经营</t>
  </si>
  <si>
    <t xml:space="preserve">      ⑧农产品加工与促销</t>
  </si>
  <si>
    <t xml:space="preserve">      ⑨其他农业支出</t>
  </si>
  <si>
    <t xml:space="preserve">    2.林业</t>
  </si>
  <si>
    <t xml:space="preserve">      ①林业防灾减灾</t>
  </si>
  <si>
    <t xml:space="preserve">      ②其他林业支出</t>
  </si>
  <si>
    <t xml:space="preserve">    3.水利</t>
  </si>
  <si>
    <t xml:space="preserve">      ①水资源节约管理与保护</t>
  </si>
  <si>
    <t xml:space="preserve">      ②水质监测</t>
  </si>
  <si>
    <t xml:space="preserve">      ③防汛</t>
  </si>
  <si>
    <t>十二、交通运输支出</t>
  </si>
  <si>
    <t xml:space="preserve">    1.公路水路运输</t>
  </si>
  <si>
    <t xml:space="preserve">      ②公路养护</t>
  </si>
  <si>
    <t xml:space="preserve">      ③公路和运输安全</t>
  </si>
  <si>
    <t xml:space="preserve">      ④公路运输管理</t>
  </si>
  <si>
    <t>十三、资源勘探信息等支出</t>
  </si>
  <si>
    <t xml:space="preserve">    1.安全生产监管</t>
  </si>
  <si>
    <t xml:space="preserve">      ③其他安全生产监管支出</t>
  </si>
  <si>
    <t>十四、国土海洋气象等支出</t>
  </si>
  <si>
    <t xml:space="preserve">    1.气象事务</t>
  </si>
  <si>
    <t xml:space="preserve">      ①其他气象事务支出</t>
  </si>
  <si>
    <t>2200599</t>
  </si>
  <si>
    <t>十五、粮油物资储备支出</t>
  </si>
  <si>
    <t xml:space="preserve">    1.粮油事务</t>
  </si>
  <si>
    <t xml:space="preserve">      ①粮食风险基金</t>
  </si>
  <si>
    <t>十六、预备费</t>
  </si>
  <si>
    <t>十七、其它支出</t>
  </si>
  <si>
    <t xml:space="preserve">    1.其他支出</t>
  </si>
  <si>
    <t xml:space="preserve">      ①其他支出</t>
  </si>
  <si>
    <t>十八、债务付息支出</t>
  </si>
  <si>
    <t xml:space="preserve">    1.地方政府一般债务付息支出</t>
  </si>
  <si>
    <t xml:space="preserve">      ①地方政府一般债券付息支出</t>
  </si>
  <si>
    <t>2320301</t>
  </si>
  <si>
    <t>一般公共预算支出合计</t>
  </si>
  <si>
    <t>合计</t>
  </si>
  <si>
    <r>
      <rPr>
        <sz val="12"/>
        <rFont val="仿宋"/>
        <charset val="134"/>
      </rPr>
      <t>债券付息支出预算稳定调节基金安排</t>
    </r>
  </si>
  <si>
    <t>附表三之二</t>
  </si>
  <si>
    <t>2018年一般公共预算基本支出经济分类情况表</t>
  </si>
  <si>
    <t>项目</t>
  </si>
  <si>
    <t>2017年预算数</t>
  </si>
  <si>
    <t>2018年预算数</t>
  </si>
  <si>
    <t>增减</t>
  </si>
  <si>
    <t>增减%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</si>
  <si>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</si>
  <si>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</si>
  <si>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</si>
  <si>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</si>
  <si>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社会保障缴费</t>
  </si>
  <si>
    <t xml:space="preserve">    伙食补助费</t>
  </si>
  <si>
    <t xml:space="preserve">    绩效工资</t>
  </si>
  <si>
    <t xml:space="preserve">    住房公积金</t>
  </si>
  <si>
    <t xml:space="preserve">    其他工资福利支出</t>
  </si>
  <si>
    <t>二、商品和服务支出</t>
  </si>
  <si>
    <t xml:space="preserve">    办公费</t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</si>
  <si>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</si>
  <si>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</si>
  <si>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</si>
  <si>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</si>
  <si>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</si>
  <si>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</si>
  <si>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</t>
  </si>
  <si>
    <t xml:space="preserve">    物业管理费</t>
  </si>
  <si>
    <t xml:space="preserve">    差旅费</t>
  </si>
  <si>
    <t xml:space="preserve">    因公出国(境)费用</t>
  </si>
  <si>
    <t xml:space="preserve">    维修(护)费</t>
  </si>
  <si>
    <t xml:space="preserve">    租赁费</t>
  </si>
  <si>
    <t xml:space="preserve">    会议费</t>
  </si>
  <si>
    <t xml:space="preserve">    培训费</t>
  </si>
  <si>
    <t xml:space="preserve">    公务接待费</t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</si>
  <si>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</si>
  <si>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</si>
  <si>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</si>
  <si>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</si>
  <si>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</si>
  <si>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</si>
  <si>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</si>
  <si>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</si>
  <si>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</si>
  <si>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</si>
  <si>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</si>
  <si>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</si>
  <si>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</si>
  <si>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</si>
  <si>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t xml:space="preserve">    退职(役)费</t>
  </si>
  <si>
    <t xml:space="preserve">    抚恤金</t>
  </si>
  <si>
    <t xml:space="preserve">    生活补助</t>
  </si>
  <si>
    <t xml:space="preserve">    救济费</t>
  </si>
  <si>
    <t xml:space="preserve">    医疗费</t>
  </si>
  <si>
    <t xml:space="preserve">    助学金</t>
  </si>
  <si>
    <t xml:space="preserve">    奖励金</t>
  </si>
  <si>
    <t xml:space="preserve">    生产补贴</t>
  </si>
  <si>
    <t xml:space="preserve">    提租补贴</t>
  </si>
  <si>
    <t xml:space="preserve">    购房补贴</t>
  </si>
  <si>
    <t xml:space="preserve">    其他对个人和家庭的补助支出</t>
  </si>
  <si>
    <t>四、其他资本性支出</t>
  </si>
  <si>
    <t xml:space="preserve">    房屋建筑物购建</t>
  </si>
  <si>
    <t xml:space="preserve">    办公设备购置</t>
  </si>
  <si>
    <t xml:space="preserve">    专用设备购置</t>
  </si>
  <si>
    <t xml:space="preserve">    基础设施建设</t>
  </si>
  <si>
    <t xml:space="preserve">    大型修缮</t>
  </si>
  <si>
    <t xml:space="preserve">    信息网络及软件购置更新</t>
  </si>
  <si>
    <t xml:space="preserve">    物资储备</t>
  </si>
  <si>
    <t xml:space="preserve">    土地补偿</t>
  </si>
  <si>
    <t xml:space="preserve">    安置补助</t>
  </si>
  <si>
    <t xml:space="preserve">    地上附着物和青苗补偿</t>
  </si>
  <si>
    <t xml:space="preserve">    拆迁补偿</t>
  </si>
  <si>
    <t xml:space="preserve">    公务用车购置</t>
  </si>
  <si>
    <t xml:space="preserve">    其他交通工具购置</t>
  </si>
  <si>
    <t xml:space="preserve">    其他资本性支出</t>
  </si>
  <si>
    <t>五、对企事业单位的补贴</t>
  </si>
  <si>
    <t xml:space="preserve">    企业政策性补贴</t>
  </si>
  <si>
    <t xml:space="preserve">    事业单位补贴</t>
  </si>
  <si>
    <t xml:space="preserve">    财政贴息</t>
  </si>
  <si>
    <t xml:space="preserve">    其他对企事业单位的补贴</t>
  </si>
  <si>
    <t>六、债务利息支出</t>
  </si>
  <si>
    <t xml:space="preserve">    国内债务付息</t>
  </si>
  <si>
    <t xml:space="preserve">    国外债务付息</t>
  </si>
  <si>
    <t>七、其他支出</t>
  </si>
  <si>
    <t xml:space="preserve">    赠与</t>
  </si>
  <si>
    <t>附表四</t>
  </si>
  <si>
    <t>2018年动用预算稳定调节基金安排支出情况表</t>
  </si>
  <si>
    <r>
      <rPr>
        <sz val="14"/>
        <rFont val="仿宋_GB2312"/>
        <charset val="134"/>
      </rPr>
      <t>单位：万元</t>
    </r>
  </si>
  <si>
    <r>
      <rPr>
        <sz val="14"/>
        <rFont val="仿宋_GB2312"/>
        <charset val="134"/>
      </rPr>
      <t>科目名称</t>
    </r>
  </si>
  <si>
    <r>
      <rPr>
        <sz val="14"/>
        <rFont val="仿宋_GB2312"/>
        <charset val="134"/>
      </rPr>
      <t>金额</t>
    </r>
  </si>
  <si>
    <r>
      <rPr>
        <sz val="14"/>
        <rFont val="仿宋_GB2312"/>
        <charset val="134"/>
      </rPr>
      <t>备注</t>
    </r>
  </si>
  <si>
    <r>
      <rPr>
        <sz val="14"/>
        <rFont val="仿宋_GB2312"/>
        <charset val="134"/>
      </rPr>
      <t>科目编码</t>
    </r>
  </si>
  <si>
    <r>
      <rPr>
        <sz val="14"/>
        <rFont val="仿宋_GB2312"/>
        <charset val="134"/>
      </rPr>
      <t>弥补年初预算</t>
    </r>
  </si>
  <si>
    <r>
      <rPr>
        <sz val="14"/>
        <rFont val="仿宋_GB2312"/>
        <charset val="134"/>
      </rPr>
      <t>支出基数</t>
    </r>
  </si>
  <si>
    <r>
      <rPr>
        <sz val="14"/>
        <rFont val="仿宋_GB2312"/>
        <charset val="134"/>
      </rPr>
      <t>单位绩效奖</t>
    </r>
  </si>
  <si>
    <t>[2320301]地方政府一般债券付息支出</t>
  </si>
  <si>
    <t>地方政府债券付息</t>
  </si>
  <si>
    <t>[2050299]其他普通教育支出</t>
  </si>
  <si>
    <t>教育系统经费</t>
  </si>
  <si>
    <t>[2299901]其他支出</t>
  </si>
  <si>
    <t>街道增超收分成</t>
  </si>
  <si>
    <t>部门业务经费</t>
  </si>
  <si>
    <t>国债转贷资金本息</t>
  </si>
  <si>
    <r>
      <rPr>
        <b/>
        <sz val="14"/>
        <rFont val="黑体"/>
        <charset val="134"/>
      </rPr>
      <t>合计</t>
    </r>
  </si>
  <si>
    <t>附表五</t>
  </si>
  <si>
    <t>2018年提前下达上级转移支付资金安排支出情况表（上级补助收入，以实际收到为准）</t>
  </si>
  <si>
    <t xml:space="preserve"> 功能科目</t>
  </si>
  <si>
    <t>金额</t>
  </si>
  <si>
    <t xml:space="preserve">    1.发展与改革事务</t>
  </si>
  <si>
    <t xml:space="preserve">      ①物价管理</t>
  </si>
  <si>
    <t>价格监测专项经费</t>
  </si>
  <si>
    <t xml:space="preserve">    2.人力资源事务</t>
  </si>
  <si>
    <t xml:space="preserve">      ①其他人力资源事务支出</t>
  </si>
  <si>
    <t>“海纳百川”高端人才聚集计划专项资金</t>
  </si>
  <si>
    <t xml:space="preserve">    3.港澳台侨事务</t>
  </si>
  <si>
    <t xml:space="preserve">      ①台湾事务</t>
  </si>
  <si>
    <t>闽台民间交流专项资金</t>
  </si>
  <si>
    <t>二、公共安全支出</t>
  </si>
  <si>
    <t xml:space="preserve">      ①法律援助</t>
  </si>
  <si>
    <t>法律援助转移支付资金</t>
  </si>
  <si>
    <t xml:space="preserve">      ②社区矫正</t>
  </si>
  <si>
    <t>社区矫正工作省级补助经费</t>
  </si>
  <si>
    <t>三、教育支出</t>
  </si>
  <si>
    <t xml:space="preserve">    1.普通教育</t>
  </si>
  <si>
    <t xml:space="preserve">      ①高中教育</t>
  </si>
  <si>
    <t>普通高中学生资助补助资金（国家助学金）</t>
  </si>
  <si>
    <t xml:space="preserve">      ②其他普通教育支出</t>
  </si>
  <si>
    <t>城乡义务教育学校学生免费提供作业本资金、农村税费改革省级转移支付资金、义务教育阶段公用经费市级转移支付资金</t>
  </si>
  <si>
    <t xml:space="preserve">    2.其他教育支出</t>
  </si>
  <si>
    <t>特教学校“两免一补”补助资金、普通高中生均公用经费省级奖补资金</t>
  </si>
  <si>
    <t>四、科学技术支出</t>
  </si>
  <si>
    <t xml:space="preserve">    1.科技重大项目</t>
  </si>
  <si>
    <t xml:space="preserve">      ①科技重大专项</t>
  </si>
  <si>
    <t>科技计划项目经费</t>
  </si>
  <si>
    <t>五、文化体育与传媒支出</t>
  </si>
  <si>
    <t xml:space="preserve">      ①群众文化</t>
  </si>
  <si>
    <t>中央美术馆、公共图书馆、文化馆（站）免费开放专项资金</t>
  </si>
  <si>
    <t xml:space="preserve">      ②文化创作与保护</t>
  </si>
  <si>
    <t>国家非物质文化遗产保护专项资金、闽南文化生态保护区建设和非物质文化遗产保护专项资金</t>
  </si>
  <si>
    <t xml:space="preserve">    2.其他文化体育与传媒支出</t>
  </si>
  <si>
    <t>中央补助地方公共文化服务体系建设专项资金</t>
  </si>
  <si>
    <t>六、社会保障和就业支出</t>
  </si>
  <si>
    <t xml:space="preserve">      ①社会保险业务管理事务</t>
  </si>
  <si>
    <t>企业退休人员社会化管理服务工作省级补助经费</t>
  </si>
  <si>
    <t xml:space="preserve">      ①老龄事务</t>
  </si>
  <si>
    <t>省级百岁老人慰问经费</t>
  </si>
  <si>
    <t xml:space="preserve">      ②基层政权和社区建设</t>
  </si>
  <si>
    <t>农村税费改革省级转移支付资金、社区居委会运转补助经费</t>
  </si>
  <si>
    <t xml:space="preserve">    3.就业补助</t>
  </si>
  <si>
    <t xml:space="preserve">      ①其他就业补助支出</t>
  </si>
  <si>
    <t>就业专项资金</t>
  </si>
  <si>
    <t xml:space="preserve">    4.退役安置</t>
  </si>
  <si>
    <t xml:space="preserve">      ①军队移交政府的离退休人员安置</t>
  </si>
  <si>
    <t>军队移交政府的离退休人员安置和管理机构补助资金</t>
  </si>
  <si>
    <t xml:space="preserve">      ②其他退役安置支出</t>
  </si>
  <si>
    <t>移交政府安置的军队无军籍退休职工补助金</t>
  </si>
  <si>
    <t xml:space="preserve">    5.社会福利</t>
  </si>
  <si>
    <t xml:space="preserve">      ①儿童福利</t>
  </si>
  <si>
    <t>困难群众救助补助资金</t>
  </si>
  <si>
    <t xml:space="preserve">    6.残疾人事业</t>
  </si>
  <si>
    <t xml:space="preserve">      ①残疾人康复</t>
  </si>
  <si>
    <t>残疾人康复专项补助资金</t>
  </si>
  <si>
    <t>残疾人就业创业等专项省级补助资金、“一户多残”家庭残疾人生活补贴市级补助资金</t>
  </si>
  <si>
    <t xml:space="preserve">    7.最低生活保障</t>
  </si>
  <si>
    <t xml:space="preserve">    8.临时救助</t>
  </si>
  <si>
    <t xml:space="preserve">    9.特困人员救助供养</t>
  </si>
  <si>
    <t xml:space="preserve">      ①城市特困人员救助供养支出</t>
  </si>
  <si>
    <t xml:space="preserve">    10.财政对基本养老保险基金的补助</t>
  </si>
  <si>
    <t>城乡居民基本养老保险一般转移支付资金、城乡居民基本养老保险市级转移支付补助资金</t>
  </si>
  <si>
    <t>七、医疗卫生与计划生育支出</t>
  </si>
  <si>
    <t xml:space="preserve">    1.基层医疗卫生机构</t>
  </si>
  <si>
    <t xml:space="preserve">      ①其他基层医疗卫生机构支出</t>
  </si>
  <si>
    <t>基本药物制度省级补助资金</t>
  </si>
  <si>
    <t xml:space="preserve">    2.公共卫生</t>
  </si>
  <si>
    <t xml:space="preserve">      ①基本公共卫生服务</t>
  </si>
  <si>
    <t>基本公共卫生服务和基层医疗卫生机构运转省级补助资金</t>
  </si>
  <si>
    <t xml:space="preserve">      ②重大公共卫生专项</t>
  </si>
  <si>
    <t>重大公共卫生项目省级补助预算指标</t>
  </si>
  <si>
    <t xml:space="preserve">    3.计划生育事务</t>
  </si>
  <si>
    <t xml:space="preserve">      ①计划生育服务</t>
  </si>
  <si>
    <t>计划生育服务省级补助预算指标</t>
  </si>
  <si>
    <t xml:space="preserve">      ②其他计划生育事务支出</t>
  </si>
  <si>
    <t>计划生育协会省级补助专项资金预算指标</t>
  </si>
  <si>
    <t xml:space="preserve">    4.财政对基本医疗保险基金的补助</t>
  </si>
  <si>
    <t xml:space="preserve">      ①财政对城乡居民基本医疗保险基金的补助</t>
  </si>
  <si>
    <t>城乡居民基本医疗保险省级补助预算指标</t>
  </si>
  <si>
    <t xml:space="preserve">    5.优抚对象医疗</t>
  </si>
  <si>
    <t xml:space="preserve">      ①优抚对象医疗补助</t>
  </si>
  <si>
    <t>优抚对象补助经费</t>
  </si>
  <si>
    <t>八、农林水支出</t>
  </si>
  <si>
    <t xml:space="preserve">      ①科技转化与推广服务</t>
  </si>
  <si>
    <t>农村“五大员”及计生协会会长、妇代会主任、团支部书记津贴省级转移支付资金</t>
  </si>
  <si>
    <t xml:space="preserve">      ①森林生态效益补偿</t>
  </si>
  <si>
    <t>省级财政森林生态效益补偿资金</t>
  </si>
  <si>
    <t xml:space="preserve">    3.农村综合改革</t>
  </si>
  <si>
    <t xml:space="preserve">      ①其他农村综合改革支出</t>
  </si>
  <si>
    <t>农村综合改革市级转移支付资金</t>
  </si>
  <si>
    <t>九、住房保障支出</t>
  </si>
  <si>
    <t xml:space="preserve">    1.保障性安居工程支出</t>
  </si>
  <si>
    <t xml:space="preserve">      ①棚户区改造</t>
  </si>
  <si>
    <t>城镇保障性安居工程专项补助资金指标</t>
  </si>
  <si>
    <t>十、粮油物资储备支出</t>
  </si>
  <si>
    <t>粮食风险基金省级包干补助资金</t>
  </si>
  <si>
    <t>十一、其它支出</t>
  </si>
  <si>
    <t>津贴补贴转移支付资金、调整工资和养老保险制度改革省级转移支付资金（统筹使用）</t>
  </si>
  <si>
    <t>附表六</t>
  </si>
  <si>
    <t>2018年本级一般公共预算“三公”经费支出预算表</t>
  </si>
  <si>
    <t>1、因公出国（境）费用</t>
  </si>
  <si>
    <t>2、公务接待费</t>
  </si>
  <si>
    <t>3、公务用车购置及运行费</t>
  </si>
  <si>
    <t>其中：（1）公务用车运行费</t>
  </si>
  <si>
    <r>
      <rPr>
        <sz val="14"/>
        <rFont val="Times New Roman"/>
        <charset val="134"/>
      </rPr>
      <t xml:space="preserve">            </t>
    </r>
    <r>
      <rPr>
        <sz val="14"/>
        <rFont val="仿宋"/>
        <charset val="134"/>
      </rPr>
      <t>（</t>
    </r>
    <r>
      <rPr>
        <sz val="14"/>
        <rFont val="Times New Roman"/>
        <charset val="134"/>
      </rPr>
      <t>2</t>
    </r>
    <r>
      <rPr>
        <sz val="14"/>
        <rFont val="仿宋"/>
        <charset val="134"/>
      </rPr>
      <t>）公务用车购置费</t>
    </r>
  </si>
  <si>
    <r>
      <rPr>
        <sz val="14"/>
        <rFont val="仿宋"/>
        <charset val="134"/>
      </rPr>
      <t>备注：</t>
    </r>
    <r>
      <rPr>
        <sz val="14"/>
        <rFont val="Times New Roman"/>
        <charset val="134"/>
      </rPr>
      <t>1</t>
    </r>
    <r>
      <rPr>
        <sz val="14"/>
        <rFont val="仿宋"/>
        <charset val="134"/>
      </rPr>
      <t>、按照党中央、国务院有关文件及部门预算管理有关规定，</t>
    </r>
    <r>
      <rPr>
        <sz val="14"/>
        <rFont val="Times New Roman"/>
        <charset val="134"/>
      </rPr>
      <t>“</t>
    </r>
    <r>
      <rPr>
        <sz val="14"/>
        <rFont val="仿宋"/>
        <charset val="134"/>
      </rPr>
      <t>三公</t>
    </r>
    <r>
      <rPr>
        <sz val="14"/>
        <rFont val="Times New Roman"/>
        <charset val="134"/>
      </rPr>
      <t>”</t>
    </r>
    <r>
      <rPr>
        <sz val="14"/>
        <rFont val="仿宋"/>
        <charset val="134"/>
      </rPr>
      <t xml:space="preserve">经费包括因公出国（境）费、公务用车购置及运行费和公务接待费。
</t>
    </r>
    <r>
      <rPr>
        <sz val="14"/>
        <rFont val="Times New Roman"/>
        <charset val="134"/>
      </rPr>
      <t xml:space="preserve">          </t>
    </r>
    <r>
      <rPr>
        <sz val="14"/>
        <rFont val="仿宋"/>
        <charset val="134"/>
      </rPr>
      <t>（</t>
    </r>
    <r>
      <rPr>
        <sz val="14"/>
        <rFont val="Times New Roman"/>
        <charset val="134"/>
      </rPr>
      <t>1</t>
    </r>
    <r>
      <rPr>
        <sz val="14"/>
        <rFont val="仿宋"/>
        <charset val="134"/>
      </rPr>
      <t xml:space="preserve">）因公出国（境）费，指单位工作人员公务出国（境）的住宿费、旅费、伙食补助费、杂费、培训费等支出。
</t>
    </r>
    <r>
      <rPr>
        <sz val="14"/>
        <rFont val="Times New Roman"/>
        <charset val="134"/>
      </rPr>
      <t xml:space="preserve">          </t>
    </r>
    <r>
      <rPr>
        <sz val="14"/>
        <rFont val="仿宋"/>
        <charset val="134"/>
      </rPr>
      <t>（</t>
    </r>
    <r>
      <rPr>
        <sz val="14"/>
        <rFont val="Times New Roman"/>
        <charset val="134"/>
      </rPr>
      <t>2</t>
    </r>
    <r>
      <rPr>
        <sz val="14"/>
        <rFont val="仿宋"/>
        <charset val="134"/>
      </rPr>
      <t xml:space="preserve">）公务用车购置及运行费，指单位公务用车购置费及租用费、燃料费、维修费、过路过桥费、保险费、安全奖励费用等支出，公务用车指用于履行公务的机动车辆，包括领导干部用车、一般公务用车和执法执勤用车。
</t>
    </r>
    <r>
      <rPr>
        <sz val="14"/>
        <rFont val="Times New Roman"/>
        <charset val="134"/>
      </rPr>
      <t xml:space="preserve">          </t>
    </r>
    <r>
      <rPr>
        <sz val="14"/>
        <rFont val="仿宋"/>
        <charset val="134"/>
      </rPr>
      <t>（</t>
    </r>
    <r>
      <rPr>
        <sz val="14"/>
        <rFont val="Times New Roman"/>
        <charset val="134"/>
      </rPr>
      <t>3</t>
    </r>
    <r>
      <rPr>
        <sz val="14"/>
        <rFont val="仿宋"/>
        <charset val="134"/>
      </rPr>
      <t xml:space="preserve">）公务接待费，指单位按规定开支的各类公务接待（含外宾接待）支出。
</t>
    </r>
    <r>
      <rPr>
        <sz val="14"/>
        <rFont val="Times New Roman"/>
        <charset val="134"/>
      </rPr>
      <t xml:space="preserve">            2</t>
    </r>
    <r>
      <rPr>
        <sz val="14"/>
        <rFont val="仿宋"/>
        <charset val="134"/>
      </rPr>
      <t>、经汇总，本级</t>
    </r>
    <r>
      <rPr>
        <sz val="14"/>
        <rFont val="Times New Roman"/>
        <charset val="134"/>
      </rPr>
      <t>2018</t>
    </r>
    <r>
      <rPr>
        <sz val="14"/>
        <rFont val="仿宋"/>
        <charset val="134"/>
      </rPr>
      <t>年使用一般公共预算拨款安排的“三公”经费预算数为</t>
    </r>
    <r>
      <rPr>
        <sz val="14"/>
        <rFont val="Times New Roman"/>
        <charset val="134"/>
      </rPr>
      <t>560</t>
    </r>
    <r>
      <rPr>
        <sz val="14"/>
        <rFont val="仿宋"/>
        <charset val="134"/>
      </rPr>
      <t>万元，比上年预算数减少</t>
    </r>
    <r>
      <rPr>
        <sz val="14"/>
        <rFont val="Times New Roman"/>
        <charset val="134"/>
      </rPr>
      <t>60</t>
    </r>
    <r>
      <rPr>
        <sz val="14"/>
        <rFont val="仿宋"/>
        <charset val="134"/>
      </rPr>
      <t>万元。其中，因公出国（境）经费</t>
    </r>
    <r>
      <rPr>
        <sz val="14"/>
        <rFont val="Times New Roman"/>
        <charset val="134"/>
      </rPr>
      <t>50</t>
    </r>
    <r>
      <rPr>
        <sz val="14"/>
        <rFont val="仿宋"/>
        <charset val="134"/>
      </rPr>
      <t>万元，与上年预算数相比下降</t>
    </r>
    <r>
      <rPr>
        <sz val="14"/>
        <rFont val="Times New Roman"/>
        <charset val="134"/>
      </rPr>
      <t>16.7 %</t>
    </r>
    <r>
      <rPr>
        <sz val="14"/>
        <rFont val="仿宋"/>
        <charset val="134"/>
      </rPr>
      <t>；公务接待费</t>
    </r>
    <r>
      <rPr>
        <sz val="14"/>
        <rFont val="Times New Roman"/>
        <charset val="134"/>
      </rPr>
      <t>60</t>
    </r>
    <r>
      <rPr>
        <sz val="14"/>
        <rFont val="仿宋"/>
        <charset val="134"/>
      </rPr>
      <t>万元，与上年预算数相比下降</t>
    </r>
    <r>
      <rPr>
        <sz val="14"/>
        <rFont val="Times New Roman"/>
        <charset val="134"/>
      </rPr>
      <t>14.3%</t>
    </r>
    <r>
      <rPr>
        <sz val="14"/>
        <rFont val="仿宋"/>
        <charset val="134"/>
      </rPr>
      <t>；公务用车购置经费</t>
    </r>
    <r>
      <rPr>
        <sz val="14"/>
        <rFont val="Times New Roman"/>
        <charset val="134"/>
      </rPr>
      <t>50</t>
    </r>
    <r>
      <rPr>
        <sz val="14"/>
        <rFont val="仿宋"/>
        <charset val="134"/>
      </rPr>
      <t>万元，与上年预算数相比增加</t>
    </r>
    <r>
      <rPr>
        <sz val="14"/>
        <rFont val="Times New Roman"/>
        <charset val="134"/>
      </rPr>
      <t>25 %</t>
    </r>
    <r>
      <rPr>
        <sz val="14"/>
        <rFont val="仿宋"/>
        <charset val="134"/>
      </rPr>
      <t>；公务用车运行经费</t>
    </r>
    <r>
      <rPr>
        <sz val="14"/>
        <rFont val="Times New Roman"/>
        <charset val="134"/>
      </rPr>
      <t>400</t>
    </r>
    <r>
      <rPr>
        <sz val="14"/>
        <rFont val="仿宋"/>
        <charset val="134"/>
      </rPr>
      <t>万元，与上年预算数相比下降</t>
    </r>
    <r>
      <rPr>
        <sz val="14"/>
        <rFont val="Times New Roman"/>
        <charset val="134"/>
      </rPr>
      <t>11.1 %</t>
    </r>
    <r>
      <rPr>
        <sz val="14"/>
        <rFont val="仿宋"/>
        <charset val="134"/>
      </rPr>
      <t>。</t>
    </r>
  </si>
  <si>
    <t>附表七</t>
  </si>
  <si>
    <r>
      <rPr>
        <sz val="22"/>
        <rFont val="方正小标宋简体"/>
        <charset val="134"/>
      </rPr>
      <t>2018</t>
    </r>
    <r>
      <rPr>
        <sz val="25"/>
        <rFont val="方正小标宋简体"/>
        <charset val="134"/>
      </rPr>
      <t>年政府性基金预算本级收支平衡表</t>
    </r>
  </si>
  <si>
    <t>收入项目</t>
  </si>
  <si>
    <t>支出项目</t>
  </si>
  <si>
    <t>一、港口建设费收入</t>
  </si>
  <si>
    <t>一、文化体育与传媒支出</t>
  </si>
  <si>
    <t>二、国家电影事业发展专项资金收入</t>
  </si>
  <si>
    <t>二、社会保障和就业支出</t>
  </si>
  <si>
    <t>三、城市公用事业附加收入</t>
  </si>
  <si>
    <t>三、节能环保支出</t>
  </si>
  <si>
    <t>四、国有土地收益基金收入</t>
  </si>
  <si>
    <t>四、城乡社区支出</t>
  </si>
  <si>
    <t>五、农业土地开发资金收入</t>
  </si>
  <si>
    <t>五、农林水支出</t>
  </si>
  <si>
    <t>六、国有土地使用权出让收入</t>
  </si>
  <si>
    <t>六、交通运输支出</t>
  </si>
  <si>
    <t>七、大中型水库库区基金收入</t>
  </si>
  <si>
    <t>七、资源勘探信息等支出</t>
  </si>
  <si>
    <t>八、彩票公益金收入</t>
  </si>
  <si>
    <t>八、商业服务业等支出</t>
  </si>
  <si>
    <t>九、城市基础设施配套费收入</t>
  </si>
  <si>
    <t>九、其他支出</t>
  </si>
  <si>
    <t>十、小型水库移民扶助基金收入</t>
  </si>
  <si>
    <t>十、债务付息支出</t>
  </si>
  <si>
    <t>十一、国家重大水利工程建设基金收入</t>
  </si>
  <si>
    <t>十一、债务发行费用支出</t>
  </si>
  <si>
    <t>十二、污水处理费收入</t>
  </si>
  <si>
    <t>十三、彩票发行机构和彩票销售机构的业务费用</t>
  </si>
  <si>
    <t>十四、其他政府性基金收入</t>
  </si>
  <si>
    <t>收入合计</t>
  </si>
  <si>
    <t>支出合计</t>
  </si>
  <si>
    <t>调入资金</t>
  </si>
  <si>
    <t>调出资金</t>
  </si>
  <si>
    <t>上年滚存结余</t>
  </si>
  <si>
    <t>结转下年</t>
  </si>
  <si>
    <t>附表八</t>
  </si>
  <si>
    <r>
      <rPr>
        <sz val="22"/>
        <rFont val="方正小标宋简体"/>
        <charset val="134"/>
      </rPr>
      <t>2018</t>
    </r>
    <r>
      <rPr>
        <sz val="25"/>
        <rFont val="方正小标宋简体"/>
        <charset val="134"/>
      </rPr>
      <t>年国有资本经营预算收支平衡表</t>
    </r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</si>
  <si>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</si>
  <si>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</si>
  <si>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</si>
  <si>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</si>
  <si>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</si>
  <si>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三、国有企业政策性补贴（项）</t>
  </si>
  <si>
    <t>四、清算收入</t>
  </si>
  <si>
    <t>四、金融国有资本经营预算支出</t>
  </si>
  <si>
    <t>五、其他国有资本经营预算收入</t>
  </si>
  <si>
    <t>五、其他国有资本经营预算支出</t>
  </si>
  <si>
    <t>转移支付收入</t>
  </si>
  <si>
    <t>转移支付支出</t>
  </si>
  <si>
    <t>上年结转</t>
  </si>
  <si>
    <t>年终结余</t>
  </si>
  <si>
    <t>总计</t>
  </si>
  <si>
    <t>附表九</t>
  </si>
  <si>
    <r>
      <rPr>
        <sz val="22"/>
        <rFont val="方正小标宋简体"/>
        <charset val="134"/>
      </rPr>
      <t>2018</t>
    </r>
    <r>
      <rPr>
        <sz val="25"/>
        <rFont val="方正小标宋简体"/>
        <charset val="134"/>
      </rPr>
      <t>年社会保险基金预算收支平衡表</t>
    </r>
  </si>
  <si>
    <t>一、企业职工基本养老保险基金收入</t>
  </si>
  <si>
    <t>一、企业职工基本养老保险基金支出</t>
  </si>
  <si>
    <t xml:space="preserve">    其中：保险费收入</t>
  </si>
  <si>
    <t xml:space="preserve">    其中：基本养老金</t>
  </si>
  <si>
    <t xml:space="preserve">          财政补贴收入</t>
  </si>
  <si>
    <t xml:space="preserve">          医疗补助金</t>
  </si>
  <si>
    <t xml:space="preserve">          利息收入</t>
  </si>
  <si>
    <t xml:space="preserve">          丧葬抚恤补助</t>
  </si>
  <si>
    <t xml:space="preserve">          其他收入</t>
  </si>
  <si>
    <t xml:space="preserve">          其他企业职工基本养老保险基金支出</t>
  </si>
  <si>
    <t xml:space="preserve">          动用上年结余收入</t>
  </si>
  <si>
    <t>二、城乡居民基本养老保险基金收入</t>
  </si>
  <si>
    <t>二、城乡居民基本养老保险基金支出</t>
  </si>
  <si>
    <t xml:space="preserve">    其中：基础养老金支出</t>
  </si>
  <si>
    <t xml:space="preserve">          个人账户养老金支出</t>
  </si>
  <si>
    <t xml:space="preserve">          丧葬抚恤补助支出</t>
  </si>
  <si>
    <t xml:space="preserve">          其他城乡居民基本养老保险基金支出</t>
  </si>
  <si>
    <t>三、机关事业单位基本养老保险基金收入</t>
  </si>
  <si>
    <t>三、机关事业单位基本养老保险基金支出</t>
  </si>
  <si>
    <t xml:space="preserve">    其中：基本养老金支出</t>
  </si>
  <si>
    <t xml:space="preserve">          其他机关事业单位基本养老保险基金支出</t>
  </si>
  <si>
    <t>四、职工基本医疗保险基金收入</t>
  </si>
  <si>
    <t>四、职工基本医疗保险基金支出</t>
  </si>
  <si>
    <t xml:space="preserve">    其中：城镇职工基本医疗保险统筹基金</t>
  </si>
  <si>
    <t xml:space="preserve">          城镇职工医疗保险个人账户基金</t>
  </si>
  <si>
    <t xml:space="preserve">          其他城镇职工基本医疗保险基金支出</t>
  </si>
  <si>
    <t>五、居民基本医疗保险基金收入</t>
  </si>
  <si>
    <t>五、居民基本医疗保险基金支出</t>
  </si>
  <si>
    <t xml:space="preserve">  (一) 城乡居民基本医疗保险基金收入</t>
  </si>
  <si>
    <t xml:space="preserve">  (一) 城乡居民基本医疗保险基金支出</t>
  </si>
  <si>
    <t xml:space="preserve">        其中：城乡居民基本医疗保险基金医疗待遇支出</t>
  </si>
  <si>
    <t xml:space="preserve">              大病医疗保险支出</t>
  </si>
  <si>
    <t xml:space="preserve">              其他城乡居民基本医疗保险基金支出</t>
  </si>
  <si>
    <t xml:space="preserve">  (二) 新型农村合作医疗基金收入</t>
  </si>
  <si>
    <t xml:space="preserve">  (二) 新型农村合作医疗基金支出</t>
  </si>
  <si>
    <t xml:space="preserve">        其中：新型农村合作医疗基金医疗待遇支出</t>
  </si>
  <si>
    <t xml:space="preserve">              其他新型农村合作医疗基金支出</t>
  </si>
  <si>
    <t xml:space="preserve">  (三) 城镇居民基本医疗保险基金收入</t>
  </si>
  <si>
    <t xml:space="preserve">  (三) 城镇居民基本医疗保险基金支出</t>
  </si>
  <si>
    <t xml:space="preserve">        其中：城镇居民基本医疗保险基金医疗待遇支出</t>
  </si>
  <si>
    <t xml:space="preserve">              其他城镇居民基本医疗保险基金支出</t>
  </si>
  <si>
    <t>六、工伤保险基金收入</t>
  </si>
  <si>
    <t>六、工伤保险基金支出</t>
  </si>
  <si>
    <t xml:space="preserve">    其中：工伤保险基金支出</t>
  </si>
  <si>
    <t xml:space="preserve">          工伤保险待遇</t>
  </si>
  <si>
    <t xml:space="preserve">          劳动能力鉴定支出</t>
  </si>
  <si>
    <t xml:space="preserve">          工伤预防费用支出</t>
  </si>
  <si>
    <t xml:space="preserve">          其他工伤保险基金支出</t>
  </si>
  <si>
    <t>七、失业保险基金收入</t>
  </si>
  <si>
    <t>七、失业保险基金支出</t>
  </si>
  <si>
    <t xml:space="preserve">    其中：失业保险金</t>
  </si>
  <si>
    <t xml:space="preserve">          医疗保险费</t>
  </si>
  <si>
    <t xml:space="preserve">          职业培训和职业介绍补贴</t>
  </si>
  <si>
    <t xml:space="preserve">          其他失业保险基金支出</t>
  </si>
  <si>
    <t>八、生育保险基金收入</t>
  </si>
  <si>
    <t>八、生育保险基金支出</t>
  </si>
  <si>
    <t xml:space="preserve">    其中：生育保险基金支出</t>
  </si>
  <si>
    <t xml:space="preserve">          生育医疗费用支出</t>
  </si>
  <si>
    <t xml:space="preserve">          生育津贴支出</t>
  </si>
  <si>
    <t xml:space="preserve">          其他生育保险基金支出</t>
  </si>
  <si>
    <t>九、其他社会保险基金收入</t>
  </si>
  <si>
    <t>九、其他社会保险基金支出</t>
  </si>
  <si>
    <t>本年收入合计</t>
  </si>
  <si>
    <t>本年支出合计</t>
  </si>
  <si>
    <t>附表十</t>
  </si>
  <si>
    <t>2018年土地出让金收支计划平衡表</t>
  </si>
  <si>
    <r>
      <rPr>
        <b/>
        <sz val="12"/>
        <rFont val="仿宋"/>
        <charset val="134"/>
      </rPr>
      <t>序号</t>
    </r>
  </si>
  <si>
    <r>
      <rPr>
        <b/>
        <sz val="12"/>
        <color indexed="8"/>
        <rFont val="仿宋"/>
        <charset val="134"/>
      </rPr>
      <t>收入</t>
    </r>
  </si>
  <si>
    <r>
      <rPr>
        <b/>
        <sz val="12"/>
        <color indexed="8"/>
        <rFont val="仿宋"/>
        <charset val="134"/>
      </rPr>
      <t xml:space="preserve">面积
</t>
    </r>
    <r>
      <rPr>
        <b/>
        <sz val="12"/>
        <color indexed="8"/>
        <rFont val="Times New Roman"/>
        <charset val="134"/>
      </rPr>
      <t>(</t>
    </r>
    <r>
      <rPr>
        <b/>
        <sz val="12"/>
        <color indexed="8"/>
        <rFont val="仿宋"/>
        <charset val="134"/>
      </rPr>
      <t>亩</t>
    </r>
    <r>
      <rPr>
        <b/>
        <sz val="12"/>
        <color indexed="8"/>
        <rFont val="Times New Roman"/>
        <charset val="134"/>
      </rPr>
      <t>)</t>
    </r>
  </si>
  <si>
    <r>
      <rPr>
        <b/>
        <sz val="12"/>
        <rFont val="仿宋"/>
        <charset val="134"/>
      </rPr>
      <t xml:space="preserve">单价
</t>
    </r>
    <r>
      <rPr>
        <b/>
        <sz val="12"/>
        <rFont val="Times New Roman"/>
        <charset val="134"/>
      </rPr>
      <t>(</t>
    </r>
    <r>
      <rPr>
        <b/>
        <sz val="12"/>
        <rFont val="仿宋"/>
        <charset val="134"/>
      </rPr>
      <t xml:space="preserve">万元
</t>
    </r>
    <r>
      <rPr>
        <b/>
        <sz val="12"/>
        <rFont val="Times New Roman"/>
        <charset val="134"/>
      </rPr>
      <t>/</t>
    </r>
    <r>
      <rPr>
        <b/>
        <sz val="12"/>
        <rFont val="仿宋"/>
        <charset val="134"/>
      </rPr>
      <t>亩</t>
    </r>
    <r>
      <rPr>
        <b/>
        <sz val="12"/>
        <rFont val="Times New Roman"/>
        <charset val="134"/>
      </rPr>
      <t>)</t>
    </r>
  </si>
  <si>
    <r>
      <rPr>
        <b/>
        <sz val="12"/>
        <rFont val="仿宋"/>
        <charset val="134"/>
      </rPr>
      <t>金额</t>
    </r>
  </si>
  <si>
    <r>
      <rPr>
        <b/>
        <sz val="12"/>
        <color indexed="8"/>
        <rFont val="仿宋"/>
        <charset val="134"/>
      </rPr>
      <t>土地出让金收入扣除市级留成后回拨我区金额（</t>
    </r>
    <r>
      <rPr>
        <b/>
        <sz val="12"/>
        <color indexed="8"/>
        <rFont val="Times New Roman"/>
        <charset val="134"/>
      </rPr>
      <t>78%</t>
    </r>
    <r>
      <rPr>
        <b/>
        <sz val="12"/>
        <color indexed="8"/>
        <rFont val="仿宋"/>
        <charset val="134"/>
      </rPr>
      <t>）</t>
    </r>
  </si>
  <si>
    <r>
      <rPr>
        <b/>
        <sz val="12"/>
        <rFont val="仿宋"/>
        <charset val="134"/>
      </rPr>
      <t>支出项目</t>
    </r>
  </si>
  <si>
    <t>一、土地出让金收入</t>
  </si>
  <si>
    <t>一、贷款还本</t>
  </si>
  <si>
    <t>江南兴贤路中段片区改造项目</t>
  </si>
  <si>
    <t>融资债务（压减）</t>
  </si>
  <si>
    <t>站前大道西侧K2地块商住项目</t>
  </si>
  <si>
    <t>福建省泉州市城市综合开发公司</t>
  </si>
  <si>
    <t>紫帽山农业生态观光园项目</t>
  </si>
  <si>
    <t>园区建设债务</t>
  </si>
  <si>
    <t>锦美安置区</t>
  </si>
  <si>
    <t>泉州市第七中学</t>
  </si>
  <si>
    <t>中心粮库（经信局）</t>
  </si>
  <si>
    <t>三、政府购买服务</t>
  </si>
  <si>
    <t>园区汉威</t>
  </si>
  <si>
    <t>站前大道</t>
  </si>
  <si>
    <t>园区立信</t>
  </si>
  <si>
    <t>温陵商贸中心</t>
  </si>
  <si>
    <t>卫生服务中心（卫计局）</t>
  </si>
  <si>
    <t>锦美安置房项目</t>
  </si>
  <si>
    <t>高山安置房项目</t>
  </si>
  <si>
    <t>四、调出资金（调到社保基金弥补社保基金缺口）</t>
  </si>
  <si>
    <t>五、地方政府专项债券付息</t>
  </si>
  <si>
    <t>另有8380.44万元需从一般公共预算安排支出</t>
  </si>
  <si>
    <t>六、建设项目过渡费</t>
  </si>
  <si>
    <t>高山危旧房改造项目</t>
  </si>
  <si>
    <t>南迎宾大道项目</t>
  </si>
  <si>
    <t>龙头山片区改造项目</t>
  </si>
  <si>
    <t>江滨A地块项目</t>
  </si>
  <si>
    <t>七、弥补社保基金缺口</t>
  </si>
  <si>
    <t>站前大道鲤城段项目</t>
  </si>
  <si>
    <t>旧浮桥街危房改造项目</t>
  </si>
  <si>
    <t>七支路项目</t>
  </si>
  <si>
    <t>温陵商贸中心项目</t>
  </si>
  <si>
    <t>中医联合医院东侧道路项目</t>
  </si>
  <si>
    <t>兴贤路北拓（福隆星城）项目</t>
  </si>
  <si>
    <t>七、贷款利息</t>
  </si>
  <si>
    <t>泉三高速</t>
  </si>
  <si>
    <t>附表十一</t>
  </si>
  <si>
    <t>2016-2017年政府债务余额和限额情况表</t>
  </si>
  <si>
    <t>一般债务</t>
  </si>
  <si>
    <t>专项债务</t>
  </si>
  <si>
    <t>一、政府债务余额情况</t>
  </si>
  <si>
    <t>1、2016年末余额</t>
  </si>
  <si>
    <t>2、2017年新增额</t>
  </si>
  <si>
    <t>3、2017年偿还本金</t>
  </si>
  <si>
    <t>4、2017年末余额</t>
  </si>
  <si>
    <t>二、政府债务限额情况</t>
  </si>
  <si>
    <t>1．2016年限额</t>
  </si>
  <si>
    <t>2．2017年新增限额</t>
  </si>
  <si>
    <t>3．2017年限额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</si>
</sst>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(* #,##0_);_(* \(#,##0\);_(* &quot;-&quot;_);_(@_)"/>
    <numFmt numFmtId="177" formatCode="_ * #,##0_ ;_ * \-#,##0_ ;_ * &quot;-&quot;??_ ;_ @_ "/>
    <numFmt numFmtId="178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_ "/>
    <numFmt numFmtId="180" formatCode="0.00_ "/>
    <numFmt numFmtId="181" formatCode="#,##0_ "/>
    <numFmt numFmtId="182" formatCode="0.0_ "/>
    <numFmt numFmtId="183" formatCode="#,##0.00_ "/>
    <numFmt numFmtId="184" formatCode="0.00_);[Red]\(0.00\)"/>
  </numFmts>
  <fonts count="90">
    <font>
      <sz val="10"/>
      <name val="Arial"/>
      <charset val="134"/>
    </font>
    <font>
      <sz val="14"/>
      <name val="Arial"/>
      <charset val="134"/>
    </font>
    <font>
      <b/>
      <sz val="22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4"/>
      <name val="宋体"/>
      <charset val="134"/>
    </font>
    <font>
      <sz val="12"/>
      <name val="仿宋"/>
      <charset val="134"/>
    </font>
    <font>
      <b/>
      <sz val="25"/>
      <name val="华文中宋"/>
      <charset val="134"/>
    </font>
    <font>
      <b/>
      <sz val="12"/>
      <name val="仿宋"/>
      <charset val="134"/>
    </font>
    <font>
      <sz val="12"/>
      <name val="宋体"/>
      <charset val="134"/>
    </font>
    <font>
      <b/>
      <sz val="12"/>
      <name val="Times New Roman"/>
      <charset val="134"/>
    </font>
    <font>
      <b/>
      <sz val="12"/>
      <color indexed="8"/>
      <name val="Times New Roman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name val="Times New Roman"/>
      <charset val="134"/>
    </font>
    <font>
      <sz val="25"/>
      <name val="Times New Roman"/>
      <charset val="134"/>
    </font>
    <font>
      <b/>
      <sz val="12"/>
      <name val="宋体"/>
      <charset val="134"/>
    </font>
    <font>
      <sz val="16"/>
      <name val="仿宋_GB2312"/>
      <charset val="134"/>
    </font>
    <font>
      <b/>
      <sz val="14"/>
      <name val="黑体"/>
      <charset val="134"/>
    </font>
    <font>
      <sz val="14"/>
      <name val="仿宋"/>
      <charset val="134"/>
    </font>
    <font>
      <sz val="14"/>
      <name val="Times New Roman"/>
      <charset val="134"/>
    </font>
    <font>
      <b/>
      <sz val="14"/>
      <name val="楷体"/>
      <charset val="134"/>
    </font>
    <font>
      <sz val="19"/>
      <name val="方正小标宋简体"/>
      <charset val="134"/>
    </font>
    <font>
      <sz val="14"/>
      <name val="仿宋_GB2312"/>
      <charset val="134"/>
    </font>
    <font>
      <sz val="10"/>
      <name val="Times New Roman"/>
      <charset val="134"/>
    </font>
    <font>
      <b/>
      <sz val="14"/>
      <name val="宋体"/>
      <charset val="134"/>
    </font>
    <font>
      <sz val="11"/>
      <name val="Times New Roman"/>
      <charset val="134"/>
    </font>
    <font>
      <b/>
      <sz val="14"/>
      <name val="Times New Roman"/>
      <charset val="134"/>
    </font>
    <font>
      <b/>
      <sz val="14"/>
      <name val="仿宋"/>
      <charset val="134"/>
    </font>
    <font>
      <sz val="20"/>
      <name val="仿宋"/>
      <charset val="134"/>
    </font>
    <font>
      <sz val="10"/>
      <name val="仿宋"/>
      <charset val="134"/>
    </font>
    <font>
      <b/>
      <sz val="10"/>
      <name val="黑体"/>
      <charset val="134"/>
    </font>
    <font>
      <b/>
      <sz val="10"/>
      <name val="楷体"/>
      <charset val="134"/>
    </font>
    <font>
      <sz val="10"/>
      <name val="方正小标宋简体"/>
      <charset val="134"/>
    </font>
    <font>
      <sz val="20"/>
      <name val="Times New Roman"/>
      <charset val="134"/>
    </font>
    <font>
      <sz val="10"/>
      <color indexed="8"/>
      <name val="Times New Roman"/>
      <charset val="134"/>
    </font>
    <font>
      <sz val="22"/>
      <name val="Times New Roman"/>
      <charset val="134"/>
    </font>
    <font>
      <b/>
      <sz val="14"/>
      <name val="仿宋_GB2312"/>
      <charset val="134"/>
    </font>
    <font>
      <sz val="14"/>
      <name val="Helv"/>
      <charset val="134"/>
    </font>
    <font>
      <sz val="12"/>
      <name val="Arial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36"/>
      <name val="Times New Roman"/>
      <charset val="134"/>
    </font>
    <font>
      <b/>
      <sz val="16"/>
      <name val="仿宋"/>
      <charset val="134"/>
    </font>
    <font>
      <sz val="32"/>
      <name val="方正小标宋简体"/>
      <charset val="134"/>
    </font>
    <font>
      <sz val="16"/>
      <name val="Times New Roman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0"/>
      <name val="Helv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0"/>
      <name val="MS Sans Serif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sz val="7"/>
      <name val="Small Fonts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name val="MS Sans Serif"/>
      <charset val="134"/>
    </font>
    <font>
      <b/>
      <sz val="12"/>
      <color indexed="8"/>
      <name val="仿宋"/>
      <charset val="134"/>
    </font>
    <font>
      <sz val="25"/>
      <name val="方正小标宋简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25">
    <xf numFmtId="0" fontId="0" fillId="0" borderId="0"/>
    <xf numFmtId="0" fontId="52" fillId="0" borderId="0"/>
    <xf numFmtId="42" fontId="63" fillId="0" borderId="0" applyFont="0" applyFill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64" fillId="7" borderId="17" applyNumberFormat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5" fillId="13" borderId="14" applyNumberFormat="0" applyAlignment="0" applyProtection="0">
      <alignment vertical="center"/>
    </xf>
    <xf numFmtId="44" fontId="63" fillId="0" borderId="0" applyFont="0" applyFill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41" fontId="63" fillId="0" borderId="0" applyFont="0" applyFill="0" applyBorder="0" applyAlignment="0" applyProtection="0">
      <alignment vertical="center"/>
    </xf>
    <xf numFmtId="0" fontId="51" fillId="7" borderId="11" applyNumberFormat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81" fillId="4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0" fontId="64" fillId="7" borderId="17" applyNumberFormat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63" fillId="43" borderId="24" applyNumberFormat="0" applyFont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/>
    <xf numFmtId="0" fontId="49" fillId="32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16" applyNumberFormat="0" applyFill="0" applyAlignment="0" applyProtection="0">
      <alignment vertical="center"/>
    </xf>
    <xf numFmtId="0" fontId="9" fillId="27" borderId="18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/>
    <xf numFmtId="0" fontId="49" fillId="32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62" fillId="0" borderId="16" applyNumberFormat="0" applyFill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2" fillId="0" borderId="0"/>
    <xf numFmtId="0" fontId="72" fillId="0" borderId="22" applyNumberFormat="0" applyFill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77" fillId="41" borderId="23" applyNumberFormat="0" applyAlignment="0" applyProtection="0">
      <alignment vertical="center"/>
    </xf>
    <xf numFmtId="0" fontId="86" fillId="41" borderId="14" applyNumberFormat="0" applyAlignment="0" applyProtection="0">
      <alignment vertical="center"/>
    </xf>
    <xf numFmtId="0" fontId="51" fillId="7" borderId="11" applyNumberForma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61" fillId="24" borderId="15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9" fillId="27" borderId="18" applyNumberFormat="0" applyFont="0" applyAlignment="0" applyProtection="0">
      <alignment vertical="center"/>
    </xf>
    <xf numFmtId="0" fontId="85" fillId="0" borderId="25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69" fillId="33" borderId="19" applyNumberForma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82" fillId="47" borderId="11" applyNumberForma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4" fillId="7" borderId="17" applyNumberFormat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0" fillId="0" borderId="0"/>
    <xf numFmtId="0" fontId="56" fillId="38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51" fillId="7" borderId="11" applyNumberFormat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0" fillId="0" borderId="0"/>
    <xf numFmtId="0" fontId="64" fillId="7" borderId="17" applyNumberFormat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2" fillId="0" borderId="0"/>
    <xf numFmtId="0" fontId="50" fillId="35" borderId="0" applyNumberFormat="0" applyBorder="0" applyAlignment="0" applyProtection="0">
      <alignment vertical="center"/>
    </xf>
    <xf numFmtId="0" fontId="52" fillId="0" borderId="0"/>
    <xf numFmtId="0" fontId="50" fillId="3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64" fillId="7" borderId="17" applyNumberFormat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64" fillId="7" borderId="17" applyNumberFormat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64" fillId="7" borderId="17" applyNumberFormat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64" fillId="7" borderId="17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64" fillId="7" borderId="17" applyNumberFormat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0" fillId="0" borderId="0"/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84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65" fillId="0" borderId="0"/>
    <xf numFmtId="0" fontId="50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50" fillId="47" borderId="0" applyNumberFormat="0" applyBorder="0" applyAlignment="0" applyProtection="0">
      <alignment vertical="center"/>
    </xf>
    <xf numFmtId="0" fontId="82" fillId="47" borderId="11" applyNumberFormat="0" applyAlignment="0" applyProtection="0">
      <alignment vertical="center"/>
    </xf>
    <xf numFmtId="0" fontId="9" fillId="0" borderId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69" fillId="33" borderId="19" applyNumberFormat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7" borderId="11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7" borderId="11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7" borderId="11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7" borderId="11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7" borderId="11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7" borderId="11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9" fillId="33" borderId="19" applyNumberFormat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69" fillId="33" borderId="19" applyNumberFormat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69" fillId="33" borderId="19" applyNumberForma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82" fillId="47" borderId="11" applyNumberFormat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82" fillId="47" borderId="11" applyNumberFormat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9" fillId="27" borderId="18" applyNumberFormat="0" applyFont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51" fillId="7" borderId="11" applyNumberFormat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50" fillId="0" borderId="0">
      <alignment vertical="center"/>
    </xf>
    <xf numFmtId="0" fontId="87" fillId="0" borderId="0" applyNumberFormat="0" applyFill="0" applyBorder="0" applyAlignment="0" applyProtection="0"/>
    <xf numFmtId="37" fontId="83" fillId="0" borderId="0"/>
    <xf numFmtId="37" fontId="83" fillId="0" borderId="0"/>
    <xf numFmtId="0" fontId="49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14" fillId="0" borderId="0"/>
    <xf numFmtId="0" fontId="53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27" borderId="18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9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2" fillId="47" borderId="11" applyNumberFormat="0" applyAlignment="0" applyProtection="0">
      <alignment vertical="center"/>
    </xf>
    <xf numFmtId="0" fontId="84" fillId="0" borderId="0">
      <alignment vertical="center"/>
    </xf>
    <xf numFmtId="0" fontId="49" fillId="29" borderId="0" applyNumberFormat="0" applyBorder="0" applyAlignment="0" applyProtection="0">
      <alignment vertical="center"/>
    </xf>
    <xf numFmtId="0" fontId="9" fillId="0" borderId="0"/>
    <xf numFmtId="0" fontId="49" fillId="29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9" fillId="0" borderId="0"/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9" fillId="0" borderId="0" applyFont="0" applyFill="0" applyBorder="0" applyAlignment="0" applyProtection="0"/>
    <xf numFmtId="0" fontId="75" fillId="39" borderId="0" applyNumberFormat="0" applyBorder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69" fillId="33" borderId="19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33" borderId="19" applyNumberFormat="0" applyAlignment="0" applyProtection="0">
      <alignment vertical="center"/>
    </xf>
    <xf numFmtId="0" fontId="69" fillId="33" borderId="19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9" fillId="27" borderId="18" applyNumberFormat="0" applyFont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5" fillId="0" borderId="0"/>
    <xf numFmtId="4" fontId="65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82" fillId="47" borderId="11" applyNumberFormat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4" fillId="7" borderId="17" applyNumberFormat="0" applyAlignment="0" applyProtection="0">
      <alignment vertical="center"/>
    </xf>
    <xf numFmtId="0" fontId="82" fillId="47" borderId="11" applyNumberFormat="0" applyAlignment="0" applyProtection="0">
      <alignment vertical="center"/>
    </xf>
    <xf numFmtId="0" fontId="82" fillId="47" borderId="11" applyNumberFormat="0" applyAlignment="0" applyProtection="0">
      <alignment vertical="center"/>
    </xf>
    <xf numFmtId="0" fontId="82" fillId="47" borderId="11" applyNumberFormat="0" applyAlignment="0" applyProtection="0">
      <alignment vertical="center"/>
    </xf>
    <xf numFmtId="0" fontId="82" fillId="47" borderId="11" applyNumberFormat="0" applyAlignment="0" applyProtection="0">
      <alignment vertical="center"/>
    </xf>
    <xf numFmtId="0" fontId="14" fillId="0" borderId="0"/>
    <xf numFmtId="0" fontId="9" fillId="27" borderId="18" applyNumberFormat="0" applyFont="0" applyAlignment="0" applyProtection="0">
      <alignment vertical="center"/>
    </xf>
    <xf numFmtId="0" fontId="9" fillId="27" borderId="18" applyNumberFormat="0" applyFont="0" applyAlignment="0" applyProtection="0">
      <alignment vertical="center"/>
    </xf>
    <xf numFmtId="0" fontId="9" fillId="27" borderId="18" applyNumberFormat="0" applyFont="0" applyAlignment="0" applyProtection="0">
      <alignment vertical="center"/>
    </xf>
    <xf numFmtId="0" fontId="9" fillId="27" borderId="18" applyNumberFormat="0" applyFont="0" applyAlignment="0" applyProtection="0">
      <alignment vertical="center"/>
    </xf>
    <xf numFmtId="0" fontId="9" fillId="27" borderId="18" applyNumberFormat="0" applyFont="0" applyAlignment="0" applyProtection="0">
      <alignment vertical="center"/>
    </xf>
  </cellStyleXfs>
  <cellXfs count="32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6" fillId="0" borderId="0" xfId="157" applyFont="1" applyFill="1" applyBorder="1" applyAlignment="1">
      <alignment vertical="center"/>
    </xf>
    <xf numFmtId="0" fontId="7" fillId="0" borderId="0" xfId="157" applyFont="1" applyFill="1" applyAlignment="1">
      <alignment vertical="center"/>
    </xf>
    <xf numFmtId="0" fontId="6" fillId="0" borderId="0" xfId="157" applyFont="1" applyFill="1" applyAlignment="1">
      <alignment vertical="center"/>
    </xf>
    <xf numFmtId="0" fontId="8" fillId="0" borderId="0" xfId="157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/>
    </xf>
    <xf numFmtId="179" fontId="9" fillId="0" borderId="0" xfId="72" applyNumberFormat="1" applyFont="1" applyFill="1" applyAlignment="1">
      <alignment horizontal="center" vertical="center"/>
    </xf>
    <xf numFmtId="179" fontId="9" fillId="0" borderId="0" xfId="1" applyNumberFormat="1" applyFont="1" applyFill="1" applyAlignment="1">
      <alignment horizontal="center" vertical="center"/>
    </xf>
    <xf numFmtId="0" fontId="6" fillId="0" borderId="0" xfId="157" applyFont="1" applyFill="1" applyBorder="1" applyAlignment="1">
      <alignment horizontal="center" vertical="center"/>
    </xf>
    <xf numFmtId="179" fontId="6" fillId="0" borderId="0" xfId="157" applyNumberFormat="1" applyFont="1" applyFill="1" applyBorder="1" applyAlignment="1">
      <alignment horizontal="center" vertical="center"/>
    </xf>
    <xf numFmtId="179" fontId="6" fillId="0" borderId="0" xfId="157" applyNumberFormat="1" applyFont="1" applyFill="1" applyBorder="1" applyAlignment="1">
      <alignment vertical="center"/>
    </xf>
    <xf numFmtId="0" fontId="6" fillId="0" borderId="0" xfId="157" applyFont="1" applyFill="1" applyBorder="1" applyAlignment="1">
      <alignment horizontal="right" vertical="center"/>
    </xf>
    <xf numFmtId="177" fontId="4" fillId="0" borderId="0" xfId="16" applyNumberFormat="1" applyFont="1" applyFill="1" applyAlignment="1">
      <alignment horizontal="center" vertical="center"/>
    </xf>
    <xf numFmtId="177" fontId="6" fillId="0" borderId="5" xfId="16" applyNumberFormat="1" applyFont="1" applyFill="1" applyBorder="1" applyAlignment="1">
      <alignment horizontal="left" vertical="center"/>
    </xf>
    <xf numFmtId="0" fontId="6" fillId="0" borderId="0" xfId="157" applyFont="1" applyFill="1" applyAlignment="1">
      <alignment horizontal="center" vertical="center"/>
    </xf>
    <xf numFmtId="179" fontId="6" fillId="0" borderId="0" xfId="157" applyNumberFormat="1" applyFont="1" applyFill="1" applyAlignment="1">
      <alignment horizontal="center" vertical="center"/>
    </xf>
    <xf numFmtId="179" fontId="6" fillId="0" borderId="0" xfId="157" applyNumberFormat="1" applyFont="1" applyFill="1" applyAlignment="1">
      <alignment vertical="center"/>
    </xf>
    <xf numFmtId="0" fontId="6" fillId="0" borderId="5" xfId="157" applyFont="1" applyFill="1" applyBorder="1" applyAlignment="1">
      <alignment horizontal="right" vertical="center"/>
    </xf>
    <xf numFmtId="0" fontId="10" fillId="0" borderId="1" xfId="157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157" applyNumberFormat="1" applyFont="1" applyFill="1" applyBorder="1" applyAlignment="1">
      <alignment horizontal="center" vertical="center" wrapText="1"/>
    </xf>
    <xf numFmtId="179" fontId="10" fillId="0" borderId="1" xfId="16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78" fontId="10" fillId="0" borderId="1" xfId="157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79" fontId="12" fillId="0" borderId="1" xfId="0" applyNumberFormat="1" applyFont="1" applyFill="1" applyBorder="1" applyAlignment="1">
      <alignment horizontal="center" vertical="center"/>
    </xf>
    <xf numFmtId="178" fontId="12" fillId="0" borderId="2" xfId="157" applyNumberFormat="1" applyFont="1" applyFill="1" applyBorder="1" applyAlignment="1">
      <alignment horizontal="left" vertical="center" wrapText="1"/>
    </xf>
    <xf numFmtId="178" fontId="12" fillId="0" borderId="4" xfId="157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179" fontId="13" fillId="0" borderId="1" xfId="0" applyNumberFormat="1" applyFont="1" applyFill="1" applyBorder="1" applyAlignment="1">
      <alignment horizontal="center" vertical="center"/>
    </xf>
    <xf numFmtId="178" fontId="13" fillId="0" borderId="1" xfId="160" applyNumberFormat="1" applyFont="1" applyFill="1" applyBorder="1" applyAlignment="1">
      <alignment horizontal="center" vertical="center" wrapText="1"/>
    </xf>
    <xf numFmtId="0" fontId="13" fillId="0" borderId="1" xfId="341" applyFont="1" applyFill="1" applyBorder="1" applyAlignment="1">
      <alignment vertical="center"/>
    </xf>
    <xf numFmtId="178" fontId="12" fillId="0" borderId="1" xfId="157" applyNumberFormat="1" applyFont="1" applyFill="1" applyBorder="1" applyAlignment="1">
      <alignment horizontal="left" vertical="center" wrapText="1"/>
    </xf>
    <xf numFmtId="178" fontId="13" fillId="0" borderId="1" xfId="160" applyNumberFormat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/>
    </xf>
    <xf numFmtId="178" fontId="12" fillId="0" borderId="1" xfId="160" applyNumberFormat="1" applyFont="1" applyFill="1" applyBorder="1" applyAlignment="1">
      <alignment horizontal="left" vertical="center" wrapText="1"/>
    </xf>
    <xf numFmtId="180" fontId="13" fillId="0" borderId="1" xfId="0" applyNumberFormat="1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180" fontId="12" fillId="0" borderId="1" xfId="0" applyNumberFormat="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1" xfId="1" applyFont="1" applyFill="1" applyBorder="1" applyAlignment="1">
      <alignment horizontal="center" vertical="center"/>
    </xf>
    <xf numFmtId="179" fontId="13" fillId="0" borderId="1" xfId="72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9" fontId="12" fillId="0" borderId="1" xfId="72" applyNumberFormat="1" applyFont="1" applyFill="1" applyBorder="1" applyAlignment="1">
      <alignment horizontal="center" vertical="center"/>
    </xf>
    <xf numFmtId="178" fontId="12" fillId="0" borderId="2" xfId="160" applyNumberFormat="1" applyFont="1" applyFill="1" applyBorder="1" applyAlignment="1">
      <alignment horizontal="center" vertical="center" wrapText="1"/>
    </xf>
    <xf numFmtId="178" fontId="12" fillId="0" borderId="4" xfId="160" applyNumberFormat="1" applyFont="1" applyFill="1" applyBorder="1" applyAlignment="1">
      <alignment horizontal="center" vertical="center" wrapText="1"/>
    </xf>
    <xf numFmtId="179" fontId="10" fillId="0" borderId="1" xfId="157" applyNumberFormat="1" applyFont="1" applyFill="1" applyBorder="1" applyAlignment="1">
      <alignment horizontal="center" vertical="center" wrapText="1"/>
    </xf>
    <xf numFmtId="179" fontId="12" fillId="0" borderId="1" xfId="157" applyNumberFormat="1" applyFont="1" applyFill="1" applyBorder="1" applyAlignment="1">
      <alignment horizontal="center" vertical="center"/>
    </xf>
    <xf numFmtId="179" fontId="13" fillId="0" borderId="1" xfId="341" applyNumberFormat="1" applyFont="1" applyFill="1" applyBorder="1" applyAlignment="1">
      <alignment horizontal="center" vertical="center"/>
    </xf>
    <xf numFmtId="0" fontId="13" fillId="0" borderId="1" xfId="341" applyFont="1" applyFill="1" applyBorder="1" applyAlignment="1">
      <alignment horizontal="center" vertical="center"/>
    </xf>
    <xf numFmtId="179" fontId="12" fillId="0" borderId="1" xfId="160" applyNumberFormat="1" applyFont="1" applyFill="1" applyBorder="1" applyAlignment="1">
      <alignment horizontal="center" vertical="center" wrapText="1"/>
    </xf>
    <xf numFmtId="179" fontId="13" fillId="0" borderId="1" xfId="16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179" fontId="6" fillId="0" borderId="0" xfId="1" applyNumberFormat="1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vertical="center"/>
    </xf>
    <xf numFmtId="0" fontId="9" fillId="0" borderId="1" xfId="1" applyFont="1" applyFill="1" applyBorder="1" applyAlignment="1">
      <alignment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" xfId="1" applyNumberFormat="1" applyFont="1" applyFill="1" applyBorder="1" applyAlignment="1" applyProtection="1">
      <alignment horizontal="center" vertical="center"/>
    </xf>
    <xf numFmtId="0" fontId="16" fillId="0" borderId="1" xfId="1" applyFont="1" applyFill="1" applyBorder="1" applyAlignment="1">
      <alignment vertical="center"/>
    </xf>
    <xf numFmtId="0" fontId="17" fillId="0" borderId="0" xfId="1" applyFont="1" applyFill="1"/>
    <xf numFmtId="0" fontId="7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9" fillId="0" borderId="5" xfId="1" applyFont="1" applyFill="1" applyBorder="1" applyAlignment="1">
      <alignment horizontal="left" vertical="center"/>
    </xf>
    <xf numFmtId="0" fontId="9" fillId="0" borderId="1" xfId="50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 applyProtection="1">
      <alignment vertical="center"/>
    </xf>
    <xf numFmtId="0" fontId="9" fillId="0" borderId="1" xfId="50" applyFont="1" applyFill="1" applyBorder="1" applyAlignment="1">
      <alignment vertical="center"/>
    </xf>
    <xf numFmtId="0" fontId="9" fillId="0" borderId="1" xfId="50" applyFont="1" applyFill="1" applyBorder="1" applyAlignment="1">
      <alignment vertical="center" wrapText="1"/>
    </xf>
    <xf numFmtId="0" fontId="16" fillId="0" borderId="1" xfId="50" applyNumberFormat="1" applyFont="1" applyFill="1" applyBorder="1" applyAlignment="1" applyProtection="1">
      <alignment horizontal="center" vertical="center"/>
    </xf>
    <xf numFmtId="0" fontId="16" fillId="0" borderId="1" xfId="50" applyFont="1" applyFill="1" applyBorder="1" applyAlignment="1">
      <alignment horizontal="center" vertical="center"/>
    </xf>
    <xf numFmtId="0" fontId="16" fillId="0" borderId="1" xfId="50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82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182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0" fillId="0" borderId="0" xfId="0" applyFont="1" applyFill="1" applyAlignment="1">
      <alignment horizontal="left" vertical="center" wrapText="1"/>
    </xf>
    <xf numFmtId="0" fontId="14" fillId="0" borderId="0" xfId="350" applyFont="1" applyFill="1" applyBorder="1" applyAlignment="1">
      <alignment vertical="center"/>
    </xf>
    <xf numFmtId="0" fontId="14" fillId="0" borderId="0" xfId="315" applyFont="1" applyFill="1" applyAlignment="1">
      <alignment vertical="center"/>
    </xf>
    <xf numFmtId="0" fontId="20" fillId="0" borderId="0" xfId="315" applyFont="1" applyFill="1" applyAlignment="1">
      <alignment vertical="center"/>
    </xf>
    <xf numFmtId="0" fontId="18" fillId="0" borderId="0" xfId="315" applyFont="1" applyFill="1" applyAlignment="1">
      <alignment vertical="center"/>
    </xf>
    <xf numFmtId="0" fontId="21" fillId="0" borderId="0" xfId="315" applyFont="1" applyFill="1" applyAlignment="1">
      <alignment vertical="center"/>
    </xf>
    <xf numFmtId="0" fontId="9" fillId="0" borderId="0" xfId="315" applyFont="1" applyFill="1" applyAlignment="1">
      <alignment vertical="center" wrapText="1"/>
    </xf>
    <xf numFmtId="0" fontId="9" fillId="0" borderId="0" xfId="315" applyFont="1" applyFill="1" applyAlignment="1">
      <alignment horizontal="center" vertical="center"/>
    </xf>
    <xf numFmtId="0" fontId="14" fillId="0" borderId="0" xfId="315" applyFill="1" applyAlignment="1">
      <alignment vertical="center" wrapText="1"/>
    </xf>
    <xf numFmtId="0" fontId="14" fillId="0" borderId="0" xfId="315" applyFill="1" applyAlignment="1">
      <alignment vertical="center"/>
    </xf>
    <xf numFmtId="182" fontId="14" fillId="0" borderId="0" xfId="350" applyNumberFormat="1" applyFont="1" applyFill="1" applyBorder="1" applyAlignment="1">
      <alignment vertical="center"/>
    </xf>
    <xf numFmtId="177" fontId="22" fillId="0" borderId="0" xfId="382" applyNumberFormat="1" applyFont="1" applyFill="1" applyAlignment="1">
      <alignment horizontal="center" vertical="center"/>
    </xf>
    <xf numFmtId="0" fontId="23" fillId="0" borderId="5" xfId="50" applyFont="1" applyFill="1" applyBorder="1" applyAlignment="1">
      <alignment horizontal="left" vertical="center"/>
    </xf>
    <xf numFmtId="0" fontId="5" fillId="0" borderId="0" xfId="315" applyFont="1" applyFill="1" applyAlignment="1">
      <alignment horizontal="right" vertical="center" wrapText="1"/>
    </xf>
    <xf numFmtId="0" fontId="5" fillId="0" borderId="1" xfId="315" applyFont="1" applyFill="1" applyBorder="1" applyAlignment="1">
      <alignment horizontal="center" vertical="center" wrapText="1"/>
    </xf>
    <xf numFmtId="0" fontId="5" fillId="0" borderId="1" xfId="315" applyFont="1" applyFill="1" applyBorder="1" applyAlignment="1">
      <alignment horizontal="center" vertical="center"/>
    </xf>
    <xf numFmtId="0" fontId="18" fillId="0" borderId="1" xfId="315" applyFont="1" applyFill="1" applyBorder="1" applyAlignment="1">
      <alignment horizontal="left" vertical="center" wrapText="1"/>
    </xf>
    <xf numFmtId="0" fontId="18" fillId="0" borderId="1" xfId="315" applyFont="1" applyFill="1" applyBorder="1" applyAlignment="1">
      <alignment horizontal="center" vertical="center"/>
    </xf>
    <xf numFmtId="0" fontId="18" fillId="0" borderId="1" xfId="315" applyFont="1" applyFill="1" applyBorder="1" applyAlignment="1">
      <alignment vertical="center" wrapText="1"/>
    </xf>
    <xf numFmtId="0" fontId="21" fillId="0" borderId="1" xfId="315" applyFont="1" applyFill="1" applyBorder="1" applyAlignment="1">
      <alignment horizontal="left" vertical="center" wrapText="1"/>
    </xf>
    <xf numFmtId="0" fontId="21" fillId="0" borderId="1" xfId="315" applyFont="1" applyFill="1" applyBorder="1" applyAlignment="1">
      <alignment horizontal="center" vertical="center"/>
    </xf>
    <xf numFmtId="0" fontId="21" fillId="0" borderId="1" xfId="315" applyFont="1" applyFill="1" applyBorder="1" applyAlignment="1">
      <alignment vertical="center" wrapText="1"/>
    </xf>
    <xf numFmtId="0" fontId="5" fillId="0" borderId="1" xfId="315" applyFont="1" applyFill="1" applyBorder="1" applyAlignment="1">
      <alignment horizontal="left" vertical="center" wrapText="1"/>
    </xf>
    <xf numFmtId="0" fontId="5" fillId="0" borderId="1" xfId="315" applyFont="1" applyFill="1" applyBorder="1" applyAlignment="1">
      <alignment vertical="center" wrapText="1"/>
    </xf>
    <xf numFmtId="0" fontId="24" fillId="0" borderId="0" xfId="350" applyFont="1" applyFill="1" applyBorder="1" applyAlignment="1">
      <alignment horizontal="left" vertical="center"/>
    </xf>
    <xf numFmtId="49" fontId="14" fillId="0" borderId="0" xfId="350" applyNumberFormat="1" applyFont="1" applyFill="1" applyBorder="1" applyAlignment="1">
      <alignment vertical="center"/>
    </xf>
    <xf numFmtId="0" fontId="25" fillId="0" borderId="1" xfId="315" applyFont="1" applyFill="1" applyBorder="1" applyAlignment="1">
      <alignment horizontal="center" vertical="center" wrapText="1"/>
    </xf>
    <xf numFmtId="179" fontId="25" fillId="0" borderId="1" xfId="315" applyNumberFormat="1" applyFont="1" applyFill="1" applyBorder="1" applyAlignment="1">
      <alignment horizontal="center" vertical="center"/>
    </xf>
    <xf numFmtId="0" fontId="25" fillId="0" borderId="1" xfId="315" applyFont="1" applyFill="1" applyBorder="1" applyAlignment="1">
      <alignment vertical="center" wrapText="1"/>
    </xf>
    <xf numFmtId="0" fontId="14" fillId="0" borderId="0" xfId="50" applyFont="1" applyFill="1" applyBorder="1" applyAlignment="1">
      <alignment vertical="center"/>
    </xf>
    <xf numFmtId="0" fontId="10" fillId="0" borderId="0" xfId="50" applyFont="1" applyFill="1" applyAlignment="1">
      <alignment vertical="center"/>
    </xf>
    <xf numFmtId="0" fontId="14" fillId="0" borderId="0" xfId="50" applyFont="1" applyFill="1" applyAlignment="1">
      <alignment vertical="center" wrapText="1"/>
    </xf>
    <xf numFmtId="0" fontId="14" fillId="0" borderId="0" xfId="50" applyFont="1" applyFill="1" applyAlignment="1">
      <alignment vertical="center"/>
    </xf>
    <xf numFmtId="179" fontId="20" fillId="0" borderId="0" xfId="145" applyNumberFormat="1" applyFont="1" applyFill="1" applyBorder="1">
      <alignment vertical="center"/>
    </xf>
    <xf numFmtId="183" fontId="20" fillId="0" borderId="0" xfId="145" applyNumberFormat="1" applyFont="1" applyFill="1" applyBorder="1" applyAlignment="1">
      <alignment horizontal="right" vertical="center" wrapText="1"/>
    </xf>
    <xf numFmtId="0" fontId="20" fillId="0" borderId="0" xfId="145" applyFont="1" applyFill="1" applyBorder="1">
      <alignment vertical="center"/>
    </xf>
    <xf numFmtId="0" fontId="4" fillId="0" borderId="0" xfId="145" applyFont="1" applyFill="1" applyAlignment="1">
      <alignment horizontal="center" vertical="center"/>
    </xf>
    <xf numFmtId="0" fontId="26" fillId="0" borderId="0" xfId="145" applyFont="1" applyFill="1">
      <alignment vertical="center"/>
    </xf>
    <xf numFmtId="0" fontId="20" fillId="0" borderId="0" xfId="145" applyFont="1" applyFill="1" applyAlignment="1">
      <alignment vertical="center" wrapText="1"/>
    </xf>
    <xf numFmtId="179" fontId="20" fillId="0" borderId="0" xfId="145" applyNumberFormat="1" applyFont="1" applyFill="1">
      <alignment vertical="center"/>
    </xf>
    <xf numFmtId="183" fontId="20" fillId="0" borderId="0" xfId="145" applyNumberFormat="1" applyFont="1" applyFill="1" applyAlignment="1">
      <alignment horizontal="right" vertical="center" wrapText="1"/>
    </xf>
    <xf numFmtId="0" fontId="20" fillId="0" borderId="0" xfId="145" applyFont="1" applyFill="1">
      <alignment vertical="center"/>
    </xf>
    <xf numFmtId="0" fontId="20" fillId="0" borderId="1" xfId="145" applyFont="1" applyFill="1" applyBorder="1" applyAlignment="1">
      <alignment horizontal="center" vertical="center" wrapText="1"/>
    </xf>
    <xf numFmtId="179" fontId="20" fillId="0" borderId="1" xfId="145" applyNumberFormat="1" applyFont="1" applyFill="1" applyBorder="1" applyAlignment="1">
      <alignment horizontal="center" vertical="center"/>
    </xf>
    <xf numFmtId="183" fontId="20" fillId="0" borderId="1" xfId="145" applyNumberFormat="1" applyFont="1" applyFill="1" applyBorder="1" applyAlignment="1">
      <alignment horizontal="center" vertical="center" wrapText="1"/>
    </xf>
    <xf numFmtId="0" fontId="20" fillId="0" borderId="1" xfId="145" applyFont="1" applyFill="1" applyBorder="1" applyAlignment="1">
      <alignment horizontal="center" vertical="center"/>
    </xf>
    <xf numFmtId="0" fontId="20" fillId="0" borderId="0" xfId="145" applyFont="1" applyFill="1" applyAlignment="1">
      <alignment horizontal="center" vertical="center"/>
    </xf>
    <xf numFmtId="183" fontId="20" fillId="0" borderId="0" xfId="145" applyNumberFormat="1" applyFont="1" applyFill="1">
      <alignment vertical="center"/>
    </xf>
    <xf numFmtId="0" fontId="20" fillId="0" borderId="1" xfId="145" applyFont="1" applyFill="1" applyBorder="1" applyAlignment="1">
      <alignment vertical="center" wrapText="1"/>
    </xf>
    <xf numFmtId="183" fontId="5" fillId="0" borderId="1" xfId="145" applyNumberFormat="1" applyFont="1" applyFill="1" applyBorder="1" applyAlignment="1">
      <alignment vertical="center" wrapText="1"/>
    </xf>
    <xf numFmtId="0" fontId="20" fillId="0" borderId="1" xfId="145" applyFont="1" applyFill="1" applyBorder="1">
      <alignment vertical="center"/>
    </xf>
    <xf numFmtId="0" fontId="27" fillId="0" borderId="1" xfId="145" applyFont="1" applyFill="1" applyBorder="1">
      <alignment vertical="center"/>
    </xf>
    <xf numFmtId="0" fontId="27" fillId="0" borderId="1" xfId="145" applyFont="1" applyFill="1" applyBorder="1" applyAlignment="1">
      <alignment horizontal="center" vertical="center" wrapText="1"/>
    </xf>
    <xf numFmtId="179" fontId="27" fillId="0" borderId="1" xfId="145" applyNumberFormat="1" applyFont="1" applyFill="1" applyBorder="1" applyAlignment="1">
      <alignment horizontal="center" vertical="center"/>
    </xf>
    <xf numFmtId="183" fontId="27" fillId="0" borderId="1" xfId="145" applyNumberFormat="1" applyFont="1" applyFill="1" applyBorder="1" applyAlignment="1">
      <alignment vertical="center" wrapText="1"/>
    </xf>
    <xf numFmtId="0" fontId="19" fillId="0" borderId="0" xfId="353" applyFont="1" applyFill="1" applyBorder="1" applyAlignment="1">
      <alignment vertical="center"/>
    </xf>
    <xf numFmtId="0" fontId="19" fillId="0" borderId="0" xfId="138" applyFont="1" applyFill="1" applyAlignment="1">
      <alignment vertical="center"/>
    </xf>
    <xf numFmtId="0" fontId="19" fillId="0" borderId="0" xfId="138" applyFont="1" applyFill="1" applyAlignment="1">
      <alignment horizontal="center" vertical="center" wrapText="1"/>
    </xf>
    <xf numFmtId="0" fontId="28" fillId="0" borderId="0" xfId="138" applyFont="1" applyFill="1" applyAlignment="1">
      <alignment vertical="center"/>
    </xf>
    <xf numFmtId="0" fontId="1" fillId="0" borderId="0" xfId="138" applyFont="1" applyFill="1" applyAlignment="1">
      <alignment vertical="center"/>
    </xf>
    <xf numFmtId="179" fontId="1" fillId="0" borderId="0" xfId="138" applyNumberFormat="1" applyFont="1" applyFill="1" applyAlignment="1">
      <alignment vertical="center"/>
    </xf>
    <xf numFmtId="182" fontId="1" fillId="0" borderId="0" xfId="138" applyNumberFormat="1" applyFont="1" applyFill="1" applyAlignment="1">
      <alignment vertical="center"/>
    </xf>
    <xf numFmtId="179" fontId="19" fillId="0" borderId="0" xfId="353" applyNumberFormat="1" applyFont="1" applyFill="1" applyBorder="1" applyAlignment="1">
      <alignment vertical="center"/>
    </xf>
    <xf numFmtId="182" fontId="19" fillId="0" borderId="0" xfId="353" applyNumberFormat="1" applyFont="1" applyFill="1" applyBorder="1" applyAlignment="1">
      <alignment vertical="center"/>
    </xf>
    <xf numFmtId="0" fontId="4" fillId="2" borderId="0" xfId="138" applyFont="1" applyFill="1" applyAlignment="1">
      <alignment horizontal="center" vertical="center"/>
    </xf>
    <xf numFmtId="0" fontId="19" fillId="0" borderId="0" xfId="353" applyFont="1" applyFill="1" applyBorder="1" applyAlignment="1">
      <alignment horizontal="left" vertical="center" wrapText="1"/>
    </xf>
    <xf numFmtId="179" fontId="19" fillId="0" borderId="0" xfId="138" applyNumberFormat="1" applyFont="1" applyFill="1" applyAlignment="1">
      <alignment vertical="center"/>
    </xf>
    <xf numFmtId="182" fontId="19" fillId="0" borderId="0" xfId="138" applyNumberFormat="1" applyFont="1" applyFill="1" applyAlignment="1">
      <alignment vertical="center"/>
    </xf>
    <xf numFmtId="0" fontId="19" fillId="0" borderId="0" xfId="138" applyFont="1" applyFill="1" applyAlignment="1">
      <alignment horizontal="right" vertical="center"/>
    </xf>
    <xf numFmtId="0" fontId="19" fillId="0" borderId="1" xfId="138" applyFont="1" applyFill="1" applyBorder="1" applyAlignment="1">
      <alignment horizontal="center" vertical="center" wrapText="1"/>
    </xf>
    <xf numFmtId="179" fontId="19" fillId="0" borderId="1" xfId="138" applyNumberFormat="1" applyFont="1" applyFill="1" applyBorder="1" applyAlignment="1">
      <alignment horizontal="center" vertical="center" wrapText="1"/>
    </xf>
    <xf numFmtId="182" fontId="19" fillId="0" borderId="1" xfId="138" applyNumberFormat="1" applyFont="1" applyFill="1" applyBorder="1" applyAlignment="1">
      <alignment horizontal="center" vertical="center" wrapText="1"/>
    </xf>
    <xf numFmtId="0" fontId="28" fillId="0" borderId="1" xfId="138" applyFont="1" applyFill="1" applyBorder="1" applyAlignment="1">
      <alignment vertical="center"/>
    </xf>
    <xf numFmtId="179" fontId="28" fillId="0" borderId="1" xfId="138" applyNumberFormat="1" applyFont="1" applyFill="1" applyBorder="1" applyAlignment="1">
      <alignment vertical="center"/>
    </xf>
    <xf numFmtId="182" fontId="28" fillId="0" borderId="1" xfId="138" applyNumberFormat="1" applyFont="1" applyFill="1" applyBorder="1" applyAlignment="1">
      <alignment vertical="center"/>
    </xf>
    <xf numFmtId="0" fontId="19" fillId="0" borderId="1" xfId="138" applyFont="1" applyFill="1" applyBorder="1" applyAlignment="1">
      <alignment vertical="center"/>
    </xf>
    <xf numFmtId="179" fontId="19" fillId="0" borderId="1" xfId="138" applyNumberFormat="1" applyFont="1" applyFill="1" applyBorder="1" applyAlignment="1">
      <alignment vertical="center"/>
    </xf>
    <xf numFmtId="179" fontId="19" fillId="0" borderId="1" xfId="138" applyNumberFormat="1" applyFont="1" applyFill="1" applyBorder="1" applyAlignment="1" applyProtection="1"/>
    <xf numFmtId="182" fontId="19" fillId="0" borderId="1" xfId="138" applyNumberFormat="1" applyFont="1" applyFill="1" applyBorder="1" applyAlignment="1">
      <alignment vertical="center"/>
    </xf>
    <xf numFmtId="0" fontId="19" fillId="0" borderId="0" xfId="353" applyFont="1" applyFill="1" applyBorder="1" applyAlignment="1">
      <alignment horizontal="left" vertical="center"/>
    </xf>
    <xf numFmtId="49" fontId="19" fillId="0" borderId="0" xfId="353" applyNumberFormat="1" applyFont="1" applyFill="1" applyBorder="1" applyAlignment="1">
      <alignment vertical="center"/>
    </xf>
    <xf numFmtId="0" fontId="28" fillId="0" borderId="1" xfId="138" applyFont="1" applyFill="1" applyBorder="1" applyAlignment="1">
      <alignment horizontal="center" vertical="center"/>
    </xf>
    <xf numFmtId="0" fontId="29" fillId="0" borderId="0" xfId="350" applyFont="1" applyFill="1" applyBorder="1" applyAlignment="1">
      <alignment vertical="center"/>
    </xf>
    <xf numFmtId="0" fontId="30" fillId="0" borderId="0" xfId="350" applyFont="1" applyFill="1" applyBorder="1" applyAlignment="1">
      <alignment vertical="center"/>
    </xf>
    <xf numFmtId="0" fontId="30" fillId="0" borderId="0" xfId="350" applyFont="1" applyFill="1" applyBorder="1" applyAlignment="1">
      <alignment horizontal="center" vertical="center"/>
    </xf>
    <xf numFmtId="0" fontId="31" fillId="0" borderId="0" xfId="350" applyFont="1" applyFill="1" applyBorder="1" applyAlignment="1">
      <alignment vertical="center"/>
    </xf>
    <xf numFmtId="0" fontId="32" fillId="0" borderId="0" xfId="350" applyFont="1" applyFill="1" applyBorder="1" applyAlignment="1">
      <alignment vertical="center"/>
    </xf>
    <xf numFmtId="0" fontId="6" fillId="0" borderId="0" xfId="350" applyFont="1" applyFill="1" applyBorder="1" applyAlignment="1">
      <alignment vertical="center"/>
    </xf>
    <xf numFmtId="0" fontId="6" fillId="0" borderId="0" xfId="35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0" fillId="0" borderId="0" xfId="350" applyFont="1" applyFill="1" applyBorder="1" applyAlignment="1">
      <alignment horizontal="left" vertical="center" wrapText="1"/>
    </xf>
    <xf numFmtId="0" fontId="24" fillId="0" borderId="0" xfId="350" applyFont="1" applyFill="1" applyBorder="1" applyAlignment="1">
      <alignment vertical="center"/>
    </xf>
    <xf numFmtId="0" fontId="30" fillId="0" borderId="1" xfId="35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350" applyNumberFormat="1" applyFont="1" applyFill="1" applyBorder="1" applyAlignment="1" applyProtection="1">
      <alignment horizontal="left" vertical="center" wrapText="1"/>
    </xf>
    <xf numFmtId="179" fontId="31" fillId="0" borderId="1" xfId="350" applyNumberFormat="1" applyFont="1" applyFill="1" applyBorder="1" applyAlignment="1" applyProtection="1">
      <alignment horizontal="right" vertical="center"/>
    </xf>
    <xf numFmtId="0" fontId="32" fillId="0" borderId="1" xfId="350" applyNumberFormat="1" applyFont="1" applyFill="1" applyBorder="1" applyAlignment="1" applyProtection="1">
      <alignment horizontal="left" vertical="center" wrapText="1"/>
    </xf>
    <xf numFmtId="179" fontId="32" fillId="0" borderId="1" xfId="350" applyNumberFormat="1" applyFont="1" applyFill="1" applyBorder="1" applyAlignment="1" applyProtection="1">
      <alignment horizontal="right" vertical="center"/>
    </xf>
    <xf numFmtId="0" fontId="30" fillId="0" borderId="1" xfId="350" applyNumberFormat="1" applyFont="1" applyFill="1" applyBorder="1" applyAlignment="1" applyProtection="1">
      <alignment horizontal="left" vertical="center" wrapText="1"/>
    </xf>
    <xf numFmtId="179" fontId="24" fillId="0" borderId="1" xfId="350" applyNumberFormat="1" applyFont="1" applyFill="1" applyBorder="1" applyAlignment="1" applyProtection="1">
      <alignment horizontal="right" vertical="center"/>
    </xf>
    <xf numFmtId="182" fontId="4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49" fontId="34" fillId="0" borderId="0" xfId="350" applyNumberFormat="1" applyFont="1" applyFill="1" applyBorder="1" applyAlignment="1">
      <alignment vertical="center"/>
    </xf>
    <xf numFmtId="0" fontId="34" fillId="0" borderId="0" xfId="350" applyFont="1" applyFill="1" applyBorder="1" applyAlignment="1">
      <alignment vertical="center"/>
    </xf>
    <xf numFmtId="182" fontId="24" fillId="0" borderId="0" xfId="350" applyNumberFormat="1" applyFont="1" applyFill="1" applyBorder="1" applyAlignment="1">
      <alignment vertical="center"/>
    </xf>
    <xf numFmtId="0" fontId="24" fillId="0" borderId="0" xfId="350" applyFont="1" applyFill="1" applyBorder="1" applyAlignment="1">
      <alignment horizontal="right" vertical="center" wrapText="1"/>
    </xf>
    <xf numFmtId="49" fontId="24" fillId="0" borderId="0" xfId="350" applyNumberFormat="1" applyFont="1" applyFill="1" applyBorder="1" applyAlignment="1">
      <alignment vertical="center"/>
    </xf>
    <xf numFmtId="182" fontId="24" fillId="0" borderId="1" xfId="419" applyNumberFormat="1" applyFont="1" applyFill="1" applyBorder="1" applyAlignment="1">
      <alignment horizontal="center" vertical="center" wrapText="1"/>
    </xf>
    <xf numFmtId="184" fontId="24" fillId="0" borderId="1" xfId="419" applyNumberFormat="1" applyFont="1" applyFill="1" applyBorder="1" applyAlignment="1">
      <alignment horizontal="center" vertical="center" wrapText="1"/>
    </xf>
    <xf numFmtId="49" fontId="24" fillId="0" borderId="0" xfId="350" applyNumberFormat="1" applyFont="1" applyFill="1" applyBorder="1" applyAlignment="1">
      <alignment horizontal="center" vertical="center"/>
    </xf>
    <xf numFmtId="0" fontId="24" fillId="0" borderId="0" xfId="35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182" fontId="31" fillId="0" borderId="1" xfId="350" applyNumberFormat="1" applyFont="1" applyFill="1" applyBorder="1" applyAlignment="1" applyProtection="1">
      <alignment horizontal="right" vertical="center"/>
    </xf>
    <xf numFmtId="179" fontId="31" fillId="0" borderId="1" xfId="350" applyNumberFormat="1" applyFont="1" applyFill="1" applyBorder="1" applyAlignment="1" applyProtection="1">
      <alignment horizontal="left" vertical="center" wrapText="1"/>
    </xf>
    <xf numFmtId="49" fontId="31" fillId="0" borderId="0" xfId="350" applyNumberFormat="1" applyFont="1" applyFill="1" applyBorder="1" applyAlignment="1">
      <alignment vertical="center"/>
    </xf>
    <xf numFmtId="182" fontId="32" fillId="0" borderId="1" xfId="350" applyNumberFormat="1" applyFont="1" applyFill="1" applyBorder="1" applyAlignment="1" applyProtection="1">
      <alignment horizontal="right" vertical="center"/>
    </xf>
    <xf numFmtId="179" fontId="32" fillId="0" borderId="1" xfId="350" applyNumberFormat="1" applyFont="1" applyFill="1" applyBorder="1" applyAlignment="1" applyProtection="1">
      <alignment horizontal="left" vertical="center" wrapText="1"/>
    </xf>
    <xf numFmtId="49" fontId="32" fillId="0" borderId="0" xfId="350" applyNumberFormat="1" applyFont="1" applyFill="1" applyBorder="1" applyAlignment="1">
      <alignment vertical="center"/>
    </xf>
    <xf numFmtId="182" fontId="24" fillId="0" borderId="1" xfId="350" applyNumberFormat="1" applyFont="1" applyFill="1" applyBorder="1" applyAlignment="1" applyProtection="1">
      <alignment horizontal="right" vertical="center"/>
    </xf>
    <xf numFmtId="179" fontId="24" fillId="0" borderId="1" xfId="350" applyNumberFormat="1" applyFont="1" applyFill="1" applyBorder="1" applyAlignment="1" applyProtection="1">
      <alignment horizontal="left" vertical="center" wrapText="1"/>
    </xf>
    <xf numFmtId="0" fontId="24" fillId="0" borderId="1" xfId="419" applyFont="1" applyFill="1" applyBorder="1" applyAlignment="1">
      <alignment horizontal="left" vertical="center" wrapText="1"/>
    </xf>
    <xf numFmtId="0" fontId="24" fillId="0" borderId="1" xfId="350" applyFont="1" applyFill="1" applyBorder="1" applyAlignment="1">
      <alignment vertical="center"/>
    </xf>
    <xf numFmtId="0" fontId="32" fillId="0" borderId="1" xfId="419" applyFont="1" applyFill="1" applyBorder="1" applyAlignment="1">
      <alignment horizontal="left" vertical="center" wrapText="1"/>
    </xf>
    <xf numFmtId="0" fontId="31" fillId="0" borderId="1" xfId="419" applyFont="1" applyFill="1" applyBorder="1" applyAlignment="1">
      <alignment horizontal="left" vertical="center" wrapText="1"/>
    </xf>
    <xf numFmtId="179" fontId="24" fillId="0" borderId="1" xfId="419" applyNumberFormat="1" applyFont="1" applyFill="1" applyBorder="1" applyAlignment="1">
      <alignment horizontal="center" vertical="center"/>
    </xf>
    <xf numFmtId="0" fontId="35" fillId="0" borderId="1" xfId="419" applyFont="1" applyFill="1" applyBorder="1" applyAlignment="1">
      <alignment horizontal="left" vertical="center" wrapText="1"/>
    </xf>
    <xf numFmtId="0" fontId="32" fillId="2" borderId="1" xfId="350" applyNumberFormat="1" applyFont="1" applyFill="1" applyBorder="1" applyAlignment="1" applyProtection="1">
      <alignment horizontal="left" vertical="center" wrapText="1"/>
    </xf>
    <xf numFmtId="0" fontId="30" fillId="2" borderId="1" xfId="350" applyNumberFormat="1" applyFont="1" applyFill="1" applyBorder="1" applyAlignment="1" applyProtection="1">
      <alignment horizontal="left" vertical="center" wrapText="1"/>
    </xf>
    <xf numFmtId="179" fontId="31" fillId="0" borderId="1" xfId="350" applyNumberFormat="1" applyFont="1" applyFill="1" applyBorder="1" applyAlignment="1">
      <alignment vertical="center"/>
    </xf>
    <xf numFmtId="179" fontId="24" fillId="0" borderId="1" xfId="350" applyNumberFormat="1" applyFont="1" applyFill="1" applyBorder="1" applyAlignment="1">
      <alignment vertical="center"/>
    </xf>
    <xf numFmtId="0" fontId="31" fillId="0" borderId="1" xfId="350" applyNumberFormat="1" applyFont="1" applyFill="1" applyBorder="1" applyAlignment="1" applyProtection="1">
      <alignment horizontal="center" vertical="center" wrapText="1"/>
    </xf>
    <xf numFmtId="179" fontId="14" fillId="0" borderId="0" xfId="350" applyNumberFormat="1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182" fontId="0" fillId="0" borderId="0" xfId="0" applyNumberFormat="1" applyFill="1" applyAlignment="1">
      <alignment vertical="center"/>
    </xf>
    <xf numFmtId="0" fontId="4" fillId="0" borderId="0" xfId="50" applyFont="1" applyFill="1" applyBorder="1" applyAlignment="1">
      <alignment horizontal="center" vertical="center"/>
    </xf>
    <xf numFmtId="0" fontId="36" fillId="0" borderId="0" xfId="50" applyFont="1" applyFill="1" applyAlignment="1">
      <alignment vertical="center"/>
    </xf>
    <xf numFmtId="0" fontId="23" fillId="0" borderId="0" xfId="50" applyFont="1" applyFill="1" applyAlignment="1">
      <alignment vertical="center"/>
    </xf>
    <xf numFmtId="0" fontId="23" fillId="0" borderId="5" xfId="50" applyFont="1" applyFill="1" applyBorder="1" applyAlignment="1">
      <alignment horizontal="right" vertical="center"/>
    </xf>
    <xf numFmtId="0" fontId="23" fillId="0" borderId="1" xfId="50" applyFont="1" applyFill="1" applyBorder="1" applyAlignment="1">
      <alignment horizontal="center" vertical="center"/>
    </xf>
    <xf numFmtId="0" fontId="23" fillId="0" borderId="1" xfId="50" applyFont="1" applyFill="1" applyBorder="1" applyAlignment="1">
      <alignment horizontal="center" vertical="center" wrapText="1"/>
    </xf>
    <xf numFmtId="0" fontId="23" fillId="0" borderId="0" xfId="50" applyFont="1" applyFill="1" applyAlignment="1">
      <alignment horizontal="center" vertical="center"/>
    </xf>
    <xf numFmtId="182" fontId="23" fillId="0" borderId="1" xfId="50" applyNumberFormat="1" applyFont="1" applyFill="1" applyBorder="1" applyAlignment="1">
      <alignment horizontal="center" vertical="center" wrapText="1"/>
    </xf>
    <xf numFmtId="0" fontId="37" fillId="0" borderId="1" xfId="50" applyFont="1" applyFill="1" applyBorder="1" applyAlignment="1" applyProtection="1">
      <alignment horizontal="left" vertical="center"/>
      <protection locked="0"/>
    </xf>
    <xf numFmtId="179" fontId="27" fillId="0" borderId="1" xfId="419" applyNumberFormat="1" applyFont="1" applyFill="1" applyBorder="1" applyAlignment="1" applyProtection="1">
      <alignment horizontal="center" vertical="center"/>
      <protection locked="0"/>
    </xf>
    <xf numFmtId="182" fontId="27" fillId="0" borderId="1" xfId="419" applyNumberFormat="1" applyFont="1" applyFill="1" applyBorder="1" applyAlignment="1" applyProtection="1">
      <alignment horizontal="center" vertical="center"/>
      <protection locked="0"/>
    </xf>
    <xf numFmtId="179" fontId="25" fillId="0" borderId="1" xfId="50" applyNumberFormat="1" applyFont="1" applyFill="1" applyBorder="1" applyAlignment="1">
      <alignment vertical="center" wrapText="1"/>
    </xf>
    <xf numFmtId="0" fontId="27" fillId="0" borderId="0" xfId="50" applyFont="1" applyFill="1" applyAlignment="1">
      <alignment vertical="center"/>
    </xf>
    <xf numFmtId="0" fontId="27" fillId="0" borderId="1" xfId="50" applyFont="1" applyFill="1" applyBorder="1" applyAlignment="1" applyProtection="1">
      <alignment horizontal="left" vertical="center"/>
      <protection locked="0"/>
    </xf>
    <xf numFmtId="179" fontId="27" fillId="0" borderId="1" xfId="50" applyNumberFormat="1" applyFont="1" applyFill="1" applyBorder="1" applyAlignment="1">
      <alignment horizontal="center" vertical="center"/>
    </xf>
    <xf numFmtId="182" fontId="27" fillId="0" borderId="1" xfId="50" applyNumberFormat="1" applyFont="1" applyFill="1" applyBorder="1" applyAlignment="1">
      <alignment horizontal="center" vertical="center"/>
    </xf>
    <xf numFmtId="49" fontId="20" fillId="0" borderId="1" xfId="50" applyNumberFormat="1" applyFont="1" applyFill="1" applyBorder="1" applyAlignment="1" applyProtection="1">
      <alignment horizontal="left" vertical="center"/>
      <protection locked="0"/>
    </xf>
    <xf numFmtId="179" fontId="20" fillId="0" borderId="1" xfId="419" applyNumberFormat="1" applyFont="1" applyFill="1" applyBorder="1" applyAlignment="1">
      <alignment horizontal="center" vertical="center"/>
    </xf>
    <xf numFmtId="179" fontId="20" fillId="0" borderId="1" xfId="50" applyNumberFormat="1" applyFont="1" applyFill="1" applyBorder="1" applyAlignment="1">
      <alignment horizontal="center" vertical="center"/>
    </xf>
    <xf numFmtId="182" fontId="20" fillId="0" borderId="1" xfId="50" applyNumberFormat="1" applyFont="1" applyFill="1" applyBorder="1" applyAlignment="1">
      <alignment horizontal="center" vertical="center"/>
    </xf>
    <xf numFmtId="179" fontId="25" fillId="0" borderId="1" xfId="50" applyNumberFormat="1" applyFont="1" applyFill="1" applyBorder="1" applyAlignment="1">
      <alignment horizontal="left" vertical="center"/>
    </xf>
    <xf numFmtId="0" fontId="20" fillId="0" borderId="0" xfId="50" applyFont="1" applyFill="1" applyAlignment="1">
      <alignment vertical="center"/>
    </xf>
    <xf numFmtId="0" fontId="5" fillId="0" borderId="1" xfId="50" applyFont="1" applyFill="1" applyBorder="1" applyAlignment="1">
      <alignment horizontal="left" vertical="center"/>
    </xf>
    <xf numFmtId="0" fontId="20" fillId="0" borderId="1" xfId="50" applyFont="1" applyFill="1" applyBorder="1" applyAlignment="1">
      <alignment horizontal="left" vertical="center"/>
    </xf>
    <xf numFmtId="0" fontId="5" fillId="0" borderId="1" xfId="50" applyFont="1" applyFill="1" applyBorder="1" applyAlignment="1">
      <alignment horizontal="left" vertical="center" wrapText="1"/>
    </xf>
    <xf numFmtId="49" fontId="27" fillId="0" borderId="1" xfId="50" applyNumberFormat="1" applyFont="1" applyFill="1" applyBorder="1" applyAlignment="1" applyProtection="1">
      <alignment horizontal="left" vertical="center"/>
      <protection locked="0"/>
    </xf>
    <xf numFmtId="0" fontId="27" fillId="0" borderId="1" xfId="50" applyFont="1" applyFill="1" applyBorder="1" applyAlignment="1">
      <alignment horizontal="left" vertical="center"/>
    </xf>
    <xf numFmtId="0" fontId="20" fillId="0" borderId="1" xfId="50" applyFont="1" applyFill="1" applyBorder="1" applyAlignment="1" applyProtection="1">
      <alignment horizontal="left" vertical="center"/>
      <protection locked="0"/>
    </xf>
    <xf numFmtId="0" fontId="27" fillId="0" borderId="1" xfId="50" applyFont="1" applyFill="1" applyBorder="1" applyAlignment="1" applyProtection="1">
      <alignment vertical="center"/>
      <protection locked="0"/>
    </xf>
    <xf numFmtId="49" fontId="20" fillId="0" borderId="1" xfId="50" applyNumberFormat="1" applyFont="1" applyFill="1" applyBorder="1" applyAlignment="1" applyProtection="1">
      <alignment vertical="center"/>
      <protection locked="0"/>
    </xf>
    <xf numFmtId="179" fontId="20" fillId="0" borderId="1" xfId="419" applyNumberFormat="1" applyFont="1" applyFill="1" applyBorder="1" applyAlignment="1" applyProtection="1">
      <alignment horizontal="center" vertical="center"/>
      <protection locked="0"/>
    </xf>
    <xf numFmtId="182" fontId="20" fillId="0" borderId="1" xfId="419" applyNumberFormat="1" applyFont="1" applyFill="1" applyBorder="1" applyAlignment="1" applyProtection="1">
      <alignment horizontal="center" vertical="center"/>
      <protection locked="0"/>
    </xf>
    <xf numFmtId="0" fontId="20" fillId="0" borderId="1" xfId="50" applyFont="1" applyFill="1" applyBorder="1" applyAlignment="1" applyProtection="1">
      <alignment vertical="center"/>
      <protection locked="0"/>
    </xf>
    <xf numFmtId="49" fontId="37" fillId="0" borderId="1" xfId="50" applyNumberFormat="1" applyFont="1" applyFill="1" applyBorder="1" applyAlignment="1" applyProtection="1">
      <alignment horizontal="left" vertical="center"/>
      <protection locked="0"/>
    </xf>
    <xf numFmtId="180" fontId="27" fillId="0" borderId="1" xfId="419" applyNumberFormat="1" applyFont="1" applyFill="1" applyBorder="1" applyAlignment="1" applyProtection="1">
      <alignment horizontal="center" vertical="center"/>
      <protection locked="0"/>
    </xf>
    <xf numFmtId="0" fontId="27" fillId="0" borderId="1" xfId="50" applyFont="1" applyFill="1" applyBorder="1" applyAlignment="1">
      <alignment vertical="center"/>
    </xf>
    <xf numFmtId="179" fontId="27" fillId="0" borderId="1" xfId="419" applyNumberFormat="1" applyFont="1" applyFill="1" applyBorder="1" applyAlignment="1">
      <alignment horizontal="center" vertical="center"/>
    </xf>
    <xf numFmtId="182" fontId="27" fillId="0" borderId="1" xfId="419" applyNumberFormat="1" applyFont="1" applyFill="1" applyBorder="1" applyAlignment="1">
      <alignment horizontal="center" vertical="center"/>
    </xf>
    <xf numFmtId="0" fontId="5" fillId="0" borderId="8" xfId="50" applyFont="1" applyFill="1" applyBorder="1" applyAlignment="1">
      <alignment horizontal="left" vertical="center" wrapText="1"/>
    </xf>
    <xf numFmtId="0" fontId="38" fillId="0" borderId="8" xfId="50" applyFont="1" applyFill="1" applyBorder="1" applyAlignment="1">
      <alignment horizontal="left" vertical="center" wrapText="1"/>
    </xf>
    <xf numFmtId="0" fontId="38" fillId="0" borderId="0" xfId="5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14" fillId="0" borderId="5" xfId="50" applyFont="1" applyFill="1" applyBorder="1" applyAlignment="1">
      <alignment horizontal="left" vertical="center"/>
    </xf>
    <xf numFmtId="10" fontId="14" fillId="0" borderId="0" xfId="1" applyNumberFormat="1" applyFont="1" applyFill="1" applyAlignment="1">
      <alignment vertical="center"/>
    </xf>
    <xf numFmtId="0" fontId="14" fillId="0" borderId="0" xfId="1" applyFont="1" applyFill="1" applyAlignment="1">
      <alignment horizontal="right" vertical="center"/>
    </xf>
    <xf numFmtId="0" fontId="14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justify" vertical="center" wrapText="1"/>
    </xf>
    <xf numFmtId="0" fontId="14" fillId="0" borderId="1" xfId="1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vertical="center"/>
    </xf>
    <xf numFmtId="0" fontId="40" fillId="0" borderId="1" xfId="1" applyFont="1" applyFill="1" applyBorder="1" applyAlignment="1">
      <alignment horizontal="justify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justify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42" fillId="0" borderId="0" xfId="1" applyFont="1" applyFill="1" applyBorder="1" applyAlignment="1">
      <alignment vertical="center"/>
    </xf>
    <xf numFmtId="0" fontId="43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44" fillId="0" borderId="0" xfId="1" applyFont="1" applyFill="1" applyBorder="1" applyAlignment="1">
      <alignment horizontal="center" vertical="center" wrapText="1"/>
    </xf>
    <xf numFmtId="0" fontId="45" fillId="0" borderId="0" xfId="1" applyFont="1" applyFill="1" applyBorder="1" applyAlignment="1">
      <alignment horizontal="center" vertical="center"/>
    </xf>
    <xf numFmtId="0" fontId="45" fillId="0" borderId="0" xfId="1" applyFont="1" applyFill="1" applyBorder="1" applyAlignment="1">
      <alignment horizontal="left" vertical="center" wrapText="1"/>
    </xf>
  </cellXfs>
  <cellStyles count="425">
    <cellStyle name="常规" xfId="0" builtinId="0"/>
    <cellStyle name="常规_第10稿 鲤城区2015年财政收支预算草案   12.19" xfId="1"/>
    <cellStyle name="货币[0]" xfId="2" builtinId="7"/>
    <cellStyle name="链接单元格 3 2" xfId="3"/>
    <cellStyle name="20% - 强调文字颜色 1 2" xfId="4"/>
    <cellStyle name="输出 3" xfId="5"/>
    <cellStyle name="20% - 强调文字颜色 3" xfId="6" builtinId="38"/>
    <cellStyle name="强调文字颜色 2 3 2" xfId="7"/>
    <cellStyle name="输入" xfId="8" builtinId="20"/>
    <cellStyle name="货币" xfId="9" builtinId="4"/>
    <cellStyle name="标题 2 2 3 2" xfId="10"/>
    <cellStyle name="千位分隔[0]" xfId="11" builtinId="6"/>
    <cellStyle name="计算 2" xfId="12"/>
    <cellStyle name="40% - 强调文字颜色 3" xfId="13" builtinId="39"/>
    <cellStyle name="差" xfId="14" builtinId="27"/>
    <cellStyle name="标题 4 2 3 2" xfId="15"/>
    <cellStyle name="千位分隔" xfId="16" builtinId="3"/>
    <cellStyle name="解释性文本 2 3" xfId="17"/>
    <cellStyle name="标题 5" xfId="18"/>
    <cellStyle name="20% - 强调文字颜色 1 2 2 2" xfId="19"/>
    <cellStyle name="60% - 强调文字颜色 3" xfId="20" builtinId="40"/>
    <cellStyle name="60% - 强调文字颜色 6 3 2" xfId="21"/>
    <cellStyle name="超链接" xfId="22" builtinId="8"/>
    <cellStyle name="百分比" xfId="23" builtinId="5"/>
    <cellStyle name="输出 2 2 2" xfId="24"/>
    <cellStyle name="20% - 强调文字颜色 2 2 2" xfId="25"/>
    <cellStyle name="强调文字颜色 3 2 3 2" xfId="26"/>
    <cellStyle name="60% - 强调文字颜色 4 2 2 2" xfId="27"/>
    <cellStyle name="已访问的超链接" xfId="28" builtinId="9"/>
    <cellStyle name="60% - 强调文字颜色 2 3" xfId="29"/>
    <cellStyle name="注释" xfId="30" builtinId="10"/>
    <cellStyle name="60% - 强调文字颜色 2" xfId="31" builtinId="36"/>
    <cellStyle name="解释性文本 2 2" xfId="32"/>
    <cellStyle name="标题 4" xfId="33" builtinId="19"/>
    <cellStyle name="警告文本" xfId="34" builtinId="11"/>
    <cellStyle name="解释性文本 2 2 2 2" xfId="35"/>
    <cellStyle name="标题 4 2 2" xfId="36"/>
    <cellStyle name="_ET_STYLE_NoName_00_" xfId="37"/>
    <cellStyle name="强调文字颜色 1 2 3" xfId="38"/>
    <cellStyle name="60% - 强调文字颜色 2 2 2" xfId="39"/>
    <cellStyle name="标题" xfId="40" builtinId="15"/>
    <cellStyle name="解释性文本" xfId="41" builtinId="53"/>
    <cellStyle name="标题 1" xfId="42" builtinId="16"/>
    <cellStyle name="注释 3" xfId="43"/>
    <cellStyle name="标题 4 2 2 2" xfId="44"/>
    <cellStyle name="_ET_STYLE_NoName_00_ 2" xfId="45"/>
    <cellStyle name="强调文字颜色 1 2 3 2" xfId="46"/>
    <cellStyle name="60% - 强调文字颜色 2 2 2 2" xfId="47"/>
    <cellStyle name="标题 2" xfId="48" builtinId="17"/>
    <cellStyle name="60% - 强调文字颜色 1" xfId="49" builtinId="32"/>
    <cellStyle name="常规_第10稿 鲤城区2015年财政收支预算草案   12.19 2" xfId="50"/>
    <cellStyle name="标题 3" xfId="51" builtinId="18"/>
    <cellStyle name="60% - 强调文字颜色 4" xfId="52" builtinId="44"/>
    <cellStyle name="输出" xfId="53" builtinId="21"/>
    <cellStyle name="计算" xfId="54" builtinId="22"/>
    <cellStyle name="计算 3 2" xfId="55"/>
    <cellStyle name="40% - 强调文字颜色 4 2" xfId="56"/>
    <cellStyle name="检查单元格" xfId="57" builtinId="23"/>
    <cellStyle name="20% - 强调文字颜色 6" xfId="58" builtinId="50"/>
    <cellStyle name="强调文字颜色 2" xfId="59" builtinId="33"/>
    <cellStyle name="注释 2 3" xfId="60"/>
    <cellStyle name="链接单元格" xfId="61" builtinId="24"/>
    <cellStyle name="60% - 强调文字颜色 4 2 3" xfId="62"/>
    <cellStyle name="汇总" xfId="63" builtinId="25"/>
    <cellStyle name="差 2 3 2" xfId="64"/>
    <cellStyle name="好" xfId="65" builtinId="26"/>
    <cellStyle name="40% - 强调文字颜色 2 2" xfId="66"/>
    <cellStyle name="20% - 强调文字颜色 1 2 3" xfId="67"/>
    <cellStyle name="60% - 强调文字颜色 3 2 3 2" xfId="68"/>
    <cellStyle name="20% - 强调文字颜色 3 3" xfId="69"/>
    <cellStyle name="适中" xfId="70" builtinId="28"/>
    <cellStyle name="20% - 强调文字颜色 5" xfId="71" builtinId="46"/>
    <cellStyle name="千位分隔_第10稿 鲤城区2015年财政收支预算草案   12.19" xfId="72"/>
    <cellStyle name="检查单元格 3 2" xfId="73"/>
    <cellStyle name="40% - 强调文字颜色 4 2 3 2" xfId="74"/>
    <cellStyle name="强调文字颜色 1" xfId="75" builtinId="29"/>
    <cellStyle name="链接单元格 3" xfId="76"/>
    <cellStyle name="20% - 强调文字颜色 1" xfId="77" builtinId="30"/>
    <cellStyle name="输入 2 2 2 2" xfId="78"/>
    <cellStyle name="40% - 强调文字颜色 4 3 2" xfId="79"/>
    <cellStyle name="40% - 强调文字颜色 1" xfId="80" builtinId="31"/>
    <cellStyle name="输出 2" xfId="81"/>
    <cellStyle name="20% - 强调文字颜色 2" xfId="82" builtinId="34"/>
    <cellStyle name="40% - 强调文字颜色 2" xfId="83" builtinId="35"/>
    <cellStyle name="?鹎%U龡&amp;H齲_x0001_C铣_x0014__x0007__x0001__x0001_ 2" xfId="84"/>
    <cellStyle name="强调文字颜色 3" xfId="85" builtinId="37"/>
    <cellStyle name="强调文字颜色 4" xfId="86" builtinId="41"/>
    <cellStyle name="强调文字颜色 2 2 2 2" xfId="87"/>
    <cellStyle name="20% - 强调文字颜色 1 3" xfId="88"/>
    <cellStyle name="标题 5 3 2" xfId="89"/>
    <cellStyle name="20% - 强调文字颜色 4" xfId="90" builtinId="42"/>
    <cellStyle name="计算 3" xfId="91"/>
    <cellStyle name="40% - 强调文字颜色 4" xfId="92" builtinId="43"/>
    <cellStyle name="强调文字颜色 5" xfId="93" builtinId="45"/>
    <cellStyle name="强调文字颜色 4 2 3 2" xfId="94"/>
    <cellStyle name="60% - 强调文字颜色 5 2 2 2" xfId="95"/>
    <cellStyle name="40% - 强调文字颜色 5" xfId="96" builtinId="47"/>
    <cellStyle name="60% - 强调文字颜色 5" xfId="97" builtinId="48"/>
    <cellStyle name="强调文字颜色 6" xfId="98" builtinId="49"/>
    <cellStyle name="40% - 强调文字颜色 2 2 2" xfId="99"/>
    <cellStyle name="20% - 强调文字颜色 1 2 3 2" xfId="100"/>
    <cellStyle name="适中 2" xfId="101"/>
    <cellStyle name="20% - 强调文字颜色 3 3 2" xfId="102"/>
    <cellStyle name="40% - 强调文字颜色 6" xfId="103" builtinId="51"/>
    <cellStyle name="60% - 强调文字颜色 6" xfId="104" builtinId="52"/>
    <cellStyle name="?鹎%U龡&amp;H齲_x0001_C铣_x0014__x0007__x0001__x0001_" xfId="105"/>
    <cellStyle name="输出 2 2 3" xfId="106"/>
    <cellStyle name="20% - 强调文字颜色 2 2 3" xfId="107"/>
    <cellStyle name="_第10稿 鲤城区2015年财政收支预算草案   12.19" xfId="108"/>
    <cellStyle name="20% - 强调文字颜色 2 2 3 2" xfId="109"/>
    <cellStyle name="_第10稿 鲤城区2015年财政收支预算草案   12.19 2" xfId="110"/>
    <cellStyle name="20% - 强调文字颜色 1 2 2" xfId="111"/>
    <cellStyle name="解释性文本 2 3 2" xfId="112"/>
    <cellStyle name="标题 5 2" xfId="113"/>
    <cellStyle name="20% - 强调文字颜色 1 2 2 2 2" xfId="114"/>
    <cellStyle name="强调文字颜色 2 2 2 2 2" xfId="115"/>
    <cellStyle name="20% - 强调文字颜色 1 3 2" xfId="116"/>
    <cellStyle name="输出 2 2" xfId="117"/>
    <cellStyle name="20% - 强调文字颜色 2 2" xfId="118"/>
    <cellStyle name="输出 2 2 2 2" xfId="119"/>
    <cellStyle name="20% - 强调文字颜色 2 2 2 2" xfId="120"/>
    <cellStyle name="标题 3 2 3" xfId="121"/>
    <cellStyle name="20% - 强调文字颜色 2 2 2 2 2" xfId="122"/>
    <cellStyle name="输出 2 3" xfId="123"/>
    <cellStyle name="强调文字颜色 2 2 3 2" xfId="124"/>
    <cellStyle name="60% - 强调文字颜色 3 2 2 2" xfId="125"/>
    <cellStyle name="20% - 强调文字颜色 2 3" xfId="126"/>
    <cellStyle name="输出 2 3 2" xfId="127"/>
    <cellStyle name="60% - 强调文字颜色 3 2 2 2 2" xfId="128"/>
    <cellStyle name="20% - 强调文字颜色 2 3 2" xfId="129"/>
    <cellStyle name="输出 3 2" xfId="130"/>
    <cellStyle name="20% - 强调文字颜色 3 2" xfId="131"/>
    <cellStyle name="20% - 强调文字颜色 3 2 2" xfId="132"/>
    <cellStyle name="20% - 强调文字颜色 3 2 2 2" xfId="133"/>
    <cellStyle name="链接单元格 2 3" xfId="134"/>
    <cellStyle name="20% - 强调文字颜色 3 2 2 2 2" xfId="135"/>
    <cellStyle name="20% - 强调文字颜色 3 2 3" xfId="136"/>
    <cellStyle name="20% - 强调文字颜色 3 2 3 2" xfId="137"/>
    <cellStyle name="常规 3" xfId="138"/>
    <cellStyle name="20% - 强调文字颜色 4 2" xfId="139"/>
    <cellStyle name="20% - 强调文字颜色 4 2 2" xfId="140"/>
    <cellStyle name="20% - 强调文字颜色 4 2 2 2" xfId="141"/>
    <cellStyle name="20% - 强调文字颜色 4 2 2 2 2" xfId="142"/>
    <cellStyle name="20% - 强调文字颜色 4 2 3" xfId="143"/>
    <cellStyle name="20% - 强调文字颜色 4 2 3 2" xfId="144"/>
    <cellStyle name="常规 4" xfId="145"/>
    <cellStyle name="20% - 强调文字颜色 4 3" xfId="146"/>
    <cellStyle name="20% - 强调文字颜色 4 3 2" xfId="147"/>
    <cellStyle name="20% - 强调文字颜色 5 2" xfId="148"/>
    <cellStyle name="20% - 强调文字颜色 5 2 2" xfId="149"/>
    <cellStyle name="20% - 强调文字颜色 5 2 2 2" xfId="150"/>
    <cellStyle name="20% - 强调文字颜色 5 2 2 2 2" xfId="151"/>
    <cellStyle name="20% - 强调文字颜色 5 2 3" xfId="152"/>
    <cellStyle name="20% - 强调文字颜色 5 2 3 2" xfId="153"/>
    <cellStyle name="20% - 强调文字颜色 5 3" xfId="154"/>
    <cellStyle name="Normal_APR" xfId="155"/>
    <cellStyle name="20% - 强调文字颜色 5 3 2" xfId="156"/>
    <cellStyle name="常规_2005年收入支出预算外测算" xfId="157"/>
    <cellStyle name="20% - 强调文字颜色 6 2" xfId="158"/>
    <cellStyle name="输入 2 2 3" xfId="159"/>
    <cellStyle name="常规_2005年收入支出预算外测算 2" xfId="160"/>
    <cellStyle name="20% - 强调文字颜色 6 2 2" xfId="161"/>
    <cellStyle name="20% - 强调文字颜色 6 2 2 2" xfId="162"/>
    <cellStyle name="20% - 强调文字颜色 6 2 2 2 2" xfId="163"/>
    <cellStyle name="20% - 强调文字颜色 6 2 3" xfId="164"/>
    <cellStyle name="20% - 强调文字颜色 6 2 3 2" xfId="165"/>
    <cellStyle name="20% - 强调文字颜色 6 3" xfId="166"/>
    <cellStyle name="20% - 强调文字颜色 6 3 2" xfId="167"/>
    <cellStyle name="40% - 强调文字颜色 1 2" xfId="168"/>
    <cellStyle name="40% - 强调文字颜色 1 2 2" xfId="169"/>
    <cellStyle name="40% - 强调文字颜色 1 2 2 2" xfId="170"/>
    <cellStyle name="检查单元格 3" xfId="171"/>
    <cellStyle name="汇总 2 4" xfId="172"/>
    <cellStyle name="40% - 强调文字颜色 4 2 3" xfId="173"/>
    <cellStyle name="40% - 强调文字颜色 1 2 2 2 2" xfId="174"/>
    <cellStyle name="40% - 强调文字颜色 1 2 3" xfId="175"/>
    <cellStyle name="40% - 强调文字颜色 1 2 3 2" xfId="176"/>
    <cellStyle name="40% - 强调文字颜色 1 3" xfId="177"/>
    <cellStyle name="40% - 强调文字颜色 1 3 2" xfId="178"/>
    <cellStyle name="40% - 强调文字颜色 2 2 2 2" xfId="179"/>
    <cellStyle name="40% - 强调文字颜色 2 2 2 2 2" xfId="180"/>
    <cellStyle name="40% - 强调文字颜色 2 2 3" xfId="181"/>
    <cellStyle name="40% - 强调文字颜色 2 2 3 2" xfId="182"/>
    <cellStyle name="40% - 强调文字颜色 2 3" xfId="183"/>
    <cellStyle name="40% - 强调文字颜色 2 3 2" xfId="184"/>
    <cellStyle name="计算 2 2" xfId="185"/>
    <cellStyle name="40% - 强调文字颜色 3 2" xfId="186"/>
    <cellStyle name="计算 2 2 2" xfId="187"/>
    <cellStyle name="40% - 强调文字颜色 3 2 2" xfId="188"/>
    <cellStyle name="计算 2 2 2 2" xfId="189"/>
    <cellStyle name="40% - 强调文字颜色 3 2 2 2" xfId="190"/>
    <cellStyle name="40% - 强调文字颜色 3 2 2 2 2" xfId="191"/>
    <cellStyle name="计算 2 2 3" xfId="192"/>
    <cellStyle name="40% - 强调文字颜色 3 2 3" xfId="193"/>
    <cellStyle name="40% - 强调文字颜色 3 2 3 2" xfId="194"/>
    <cellStyle name="计算 2 3" xfId="195"/>
    <cellStyle name="40% - 强调文字颜色 3 3" xfId="196"/>
    <cellStyle name="计算 2 3 2" xfId="197"/>
    <cellStyle name="40% - 强调文字颜色 3 3 2" xfId="198"/>
    <cellStyle name="检查单元格 2" xfId="199"/>
    <cellStyle name="汇总 2 3" xfId="200"/>
    <cellStyle name="40% - 强调文字颜色 4 2 2" xfId="201"/>
    <cellStyle name="检查单元格 2 2" xfId="202"/>
    <cellStyle name="汇总 2 3 2" xfId="203"/>
    <cellStyle name="40% - 强调文字颜色 4 2 2 2" xfId="204"/>
    <cellStyle name="检查单元格 2 2 2" xfId="205"/>
    <cellStyle name="40% - 强调文字颜色 4 2 2 2 2" xfId="206"/>
    <cellStyle name="输入 2 2 2" xfId="207"/>
    <cellStyle name="40% - 强调文字颜色 4 3" xfId="208"/>
    <cellStyle name="好 2 3" xfId="209"/>
    <cellStyle name="60% - 强调文字颜色 5 2 2 2 2" xfId="210"/>
    <cellStyle name="40% - 强调文字颜色 5 2" xfId="211"/>
    <cellStyle name="好 2 3 2" xfId="212"/>
    <cellStyle name="60% - 强调文字颜色 4 3" xfId="213"/>
    <cellStyle name="40% - 强调文字颜色 5 2 2" xfId="214"/>
    <cellStyle name="60% - 强调文字颜色 4 3 2" xfId="215"/>
    <cellStyle name="40% - 强调文字颜色 5 2 2 2" xfId="216"/>
    <cellStyle name="40% - 强调文字颜色 5 2 2 2 2" xfId="217"/>
    <cellStyle name="40% - 强调文字颜色 5 2 3" xfId="218"/>
    <cellStyle name="40% - 强调文字颜色 5 2 3 2" xfId="219"/>
    <cellStyle name="输入 2 3 2" xfId="220"/>
    <cellStyle name="40% - 强调文字颜色 5 3" xfId="221"/>
    <cellStyle name="60% - 强调文字颜色 5 3" xfId="222"/>
    <cellStyle name="40% - 强调文字颜色 5 3 2" xfId="223"/>
    <cellStyle name="适中 2 2" xfId="224"/>
    <cellStyle name="40% - 强调文字颜色 6 2" xfId="225"/>
    <cellStyle name="适中 2 2 2" xfId="226"/>
    <cellStyle name="40% - 强调文字颜色 6 2 2" xfId="227"/>
    <cellStyle name="适中 2 2 2 2" xfId="228"/>
    <cellStyle name="40% - 强调文字颜色 6 2 2 2" xfId="229"/>
    <cellStyle name="40% - 强调文字颜色 6 2 2 2 2" xfId="230"/>
    <cellStyle name="40% - 强调文字颜色 6 2 3" xfId="231"/>
    <cellStyle name="40% - 强调文字颜色 6 2 3 2" xfId="232"/>
    <cellStyle name="适中 2 3" xfId="233"/>
    <cellStyle name="强调文字颜色 3 2 2" xfId="234"/>
    <cellStyle name="40% - 强调文字颜色 6 3" xfId="235"/>
    <cellStyle name="适中 2 3 2" xfId="236"/>
    <cellStyle name="强调文字颜色 3 2 2 2" xfId="237"/>
    <cellStyle name="解释性文本 3" xfId="238"/>
    <cellStyle name="40% - 强调文字颜色 6 3 2" xfId="239"/>
    <cellStyle name="60% - 强调文字颜色 1 2" xfId="240"/>
    <cellStyle name="60% - 强调文字颜色 1 2 2" xfId="241"/>
    <cellStyle name="60% - 强调文字颜色 1 2 2 2" xfId="242"/>
    <cellStyle name="60% - 强调文字颜色 1 2 2 2 2" xfId="243"/>
    <cellStyle name="60% - 强调文字颜色 1 2 3" xfId="244"/>
    <cellStyle name="60% - 强调文字颜色 1 2 3 2" xfId="245"/>
    <cellStyle name="60% - 强调文字颜色 1 3" xfId="246"/>
    <cellStyle name="60% - 强调文字颜色 1 3 2" xfId="247"/>
    <cellStyle name="60% - 强调文字颜色 2 2" xfId="248"/>
    <cellStyle name="标题 2 2" xfId="249"/>
    <cellStyle name="60% - 强调文字颜色 2 2 2 2 2" xfId="250"/>
    <cellStyle name="60% - 强调文字颜色 2 2 3" xfId="251"/>
    <cellStyle name="60% - 强调文字颜色 2 2 3 2" xfId="252"/>
    <cellStyle name="注释 2" xfId="253"/>
    <cellStyle name="60% - 强调文字颜色 2 3 2" xfId="254"/>
    <cellStyle name="60% - 强调文字颜色 3 2" xfId="255"/>
    <cellStyle name="强调文字颜色 2 2 3" xfId="256"/>
    <cellStyle name="60% - 强调文字颜色 3 2 2" xfId="257"/>
    <cellStyle name="60% - 强调文字颜色 3 2 3" xfId="258"/>
    <cellStyle name="好 2 2 2" xfId="259"/>
    <cellStyle name="60% - 强调文字颜色 3 3" xfId="260"/>
    <cellStyle name="好 2 2 2 2" xfId="261"/>
    <cellStyle name="60% - 强调文字颜色 3 3 2" xfId="262"/>
    <cellStyle name="60% - 强调文字颜色 4 2" xfId="263"/>
    <cellStyle name="强调文字颜色 3 2 3" xfId="264"/>
    <cellStyle name="60% - 强调文字颜色 4 2 2" xfId="265"/>
    <cellStyle name="60% - 强调文字颜色 4 2 2 2 2" xfId="266"/>
    <cellStyle name="汇总 2" xfId="267"/>
    <cellStyle name="60% - 强调文字颜色 4 2 3 2" xfId="268"/>
    <cellStyle name="60% - 强调文字颜色 5 2" xfId="269"/>
    <cellStyle name="强调文字颜色 4 2 3" xfId="270"/>
    <cellStyle name="60% - 强调文字颜色 5 2 2" xfId="271"/>
    <cellStyle name="链接单元格 2 2 2 2" xfId="272"/>
    <cellStyle name="60% - 强调文字颜色 5 2 3" xfId="273"/>
    <cellStyle name="60% - 强调文字颜色 5 2 3 2" xfId="274"/>
    <cellStyle name="60% - 强调文字颜色 5 3 2" xfId="275"/>
    <cellStyle name="60% - 强调文字颜色 6 2" xfId="276"/>
    <cellStyle name="强调文字颜色 5 2 3" xfId="277"/>
    <cellStyle name="60% - 强调文字颜色 6 2 2" xfId="278"/>
    <cellStyle name="强调文字颜色 5 2 3 2" xfId="279"/>
    <cellStyle name="60% - 强调文字颜色 6 2 2 2" xfId="280"/>
    <cellStyle name="差 2 3" xfId="281"/>
    <cellStyle name="60% - 强调文字颜色 6 2 2 2 2" xfId="282"/>
    <cellStyle name="60% - 强调文字颜色 6 2 3" xfId="283"/>
    <cellStyle name="计算 2 4" xfId="284"/>
    <cellStyle name="60% - 强调文字颜色 6 2 3 2" xfId="285"/>
    <cellStyle name="60% - 强调文字颜色 6 3" xfId="286"/>
    <cellStyle name="常规 2" xfId="287"/>
    <cellStyle name="ColLevel_1" xfId="288"/>
    <cellStyle name="no dec" xfId="289"/>
    <cellStyle name="no dec 2" xfId="290"/>
    <cellStyle name="强调文字颜色 1 2" xfId="291"/>
    <cellStyle name="RowLevel_1" xfId="292"/>
    <cellStyle name="标题 1 2" xfId="293"/>
    <cellStyle name="标题 1 2 2" xfId="294"/>
    <cellStyle name="标题 1 2 2 2" xfId="295"/>
    <cellStyle name="标题 1 2 2 2 2" xfId="296"/>
    <cellStyle name="标题 1 2 3" xfId="297"/>
    <cellStyle name="标题 1 2 3 2" xfId="298"/>
    <cellStyle name="标题 1 3" xfId="299"/>
    <cellStyle name="汇总 3" xfId="300"/>
    <cellStyle name="标题 1 3 2" xfId="301"/>
    <cellStyle name="标题 2 2 2" xfId="302"/>
    <cellStyle name="标题 2 2 2 2" xfId="303"/>
    <cellStyle name="标题 2 2 2 2 2" xfId="304"/>
    <cellStyle name="好 3 2" xfId="305"/>
    <cellStyle name="标题 2 2 3" xfId="306"/>
    <cellStyle name="标题 2 3" xfId="307"/>
    <cellStyle name="标题 2 3 2" xfId="308"/>
    <cellStyle name="标题 3 2" xfId="309"/>
    <cellStyle name="标题 3 2 2" xfId="310"/>
    <cellStyle name="标题 3 2 2 2" xfId="311"/>
    <cellStyle name="标题 3 2 2 2 2" xfId="312"/>
    <cellStyle name="标题 3 2 3 2" xfId="313"/>
    <cellStyle name="标题 3 3" xfId="314"/>
    <cellStyle name="样式 1" xfId="315"/>
    <cellStyle name="标题 3 3 2" xfId="316"/>
    <cellStyle name="千位分隔 3" xfId="317"/>
    <cellStyle name="解释性文本 2 2 2" xfId="318"/>
    <cellStyle name="标题 4 2" xfId="319"/>
    <cellStyle name="注释 3 2" xfId="320"/>
    <cellStyle name="标题 4 2 2 2 2" xfId="321"/>
    <cellStyle name="千分位[0]_laroux" xfId="322"/>
    <cellStyle name="标题 4 2 3" xfId="323"/>
    <cellStyle name="汇总 2 2" xfId="324"/>
    <cellStyle name="标题 4 3" xfId="325"/>
    <cellStyle name="汇总 2 2 2" xfId="326"/>
    <cellStyle name="标题 4 3 2" xfId="327"/>
    <cellStyle name="标题 5 2 2" xfId="328"/>
    <cellStyle name="标题 5 2 2 2" xfId="329"/>
    <cellStyle name="汇总 3 2" xfId="330"/>
    <cellStyle name="标题 5 3" xfId="331"/>
    <cellStyle name="标题 6" xfId="332"/>
    <cellStyle name="标题 6 2" xfId="333"/>
    <cellStyle name="差 2" xfId="334"/>
    <cellStyle name="差 2 2" xfId="335"/>
    <cellStyle name="差 2 2 2" xfId="336"/>
    <cellStyle name="差 2 2 2 2" xfId="337"/>
    <cellStyle name="强调文字颜色 4 2 2 2 2" xfId="338"/>
    <cellStyle name="差 3" xfId="339"/>
    <cellStyle name="差 3 2" xfId="340"/>
    <cellStyle name="常规 2 2" xfId="341"/>
    <cellStyle name="常规 2 2 2" xfId="342"/>
    <cellStyle name="常规 2 2 2 2" xfId="343"/>
    <cellStyle name="常规 2 2 2 2 2" xfId="344"/>
    <cellStyle name="常规 2 2 3" xfId="345"/>
    <cellStyle name="常规 2 2 3 2" xfId="346"/>
    <cellStyle name="输入 3 2" xfId="347"/>
    <cellStyle name="常规 2 3" xfId="348"/>
    <cellStyle name="强调文字颜色 6 2 3" xfId="349"/>
    <cellStyle name="常规_2014年月报表样 2" xfId="350"/>
    <cellStyle name="强调文字颜色 6 2 3 2" xfId="351"/>
    <cellStyle name="强调文字颜色 2 3" xfId="352"/>
    <cellStyle name="常规_2014年月报表样 2 2" xfId="353"/>
    <cellStyle name="好 2" xfId="354"/>
    <cellStyle name="好 2 2" xfId="355"/>
    <cellStyle name="千位[0]_1" xfId="356"/>
    <cellStyle name="好 3" xfId="357"/>
    <cellStyle name="汇总 2 2 2 2" xfId="358"/>
    <cellStyle name="警告文本 2 2 2" xfId="359"/>
    <cellStyle name="汇总 2 2 3" xfId="360"/>
    <cellStyle name="检查单元格 2 2 2 2" xfId="361"/>
    <cellStyle name="警告文本 2 3 2" xfId="362"/>
    <cellStyle name="检查单元格 2 3" xfId="363"/>
    <cellStyle name="检查单元格 2 3 2" xfId="364"/>
    <cellStyle name="解释性文本 2" xfId="365"/>
    <cellStyle name="强调文字颜色 3 2 2 2 2" xfId="366"/>
    <cellStyle name="解释性文本 3 2" xfId="367"/>
    <cellStyle name="警告文本 2" xfId="368"/>
    <cellStyle name="警告文本 2 2" xfId="369"/>
    <cellStyle name="警告文本 2 2 2 2" xfId="370"/>
    <cellStyle name="警告文本 2 3" xfId="371"/>
    <cellStyle name="警告文本 3" xfId="372"/>
    <cellStyle name="警告文本 3 2" xfId="373"/>
    <cellStyle name="注释 2 3 2" xfId="374"/>
    <cellStyle name="链接单元格 2" xfId="375"/>
    <cellStyle name="链接单元格 2 2" xfId="376"/>
    <cellStyle name="链接单元格 2 2 2" xfId="377"/>
    <cellStyle name="链接单元格 2 3 2" xfId="378"/>
    <cellStyle name="普通_97-917" xfId="379"/>
    <cellStyle name="千分位_97-917" xfId="380"/>
    <cellStyle name="千位_1" xfId="381"/>
    <cellStyle name="千位分隔 2" xfId="382"/>
    <cellStyle name="千位分隔 2 2" xfId="383"/>
    <cellStyle name="强调文字颜色 1 2 2" xfId="384"/>
    <cellStyle name="强调文字颜色 1 2 2 2" xfId="385"/>
    <cellStyle name="强调文字颜色 1 2 2 2 2" xfId="386"/>
    <cellStyle name="强调文字颜色 6 2 2 2" xfId="387"/>
    <cellStyle name="强调文字颜色 1 3" xfId="388"/>
    <cellStyle name="强调文字颜色 6 2 2 2 2" xfId="389"/>
    <cellStyle name="强调文字颜色 1 3 2" xfId="390"/>
    <cellStyle name="强调文字颜色 2 2" xfId="391"/>
    <cellStyle name="强调文字颜色 2 2 2" xfId="392"/>
    <cellStyle name="输入 2 4" xfId="393"/>
    <cellStyle name="强调文字颜色 3 2" xfId="394"/>
    <cellStyle name="强调文字颜色 3 3" xfId="395"/>
    <cellStyle name="强调文字颜色 3 3 2" xfId="396"/>
    <cellStyle name="强调文字颜色 4 2" xfId="397"/>
    <cellStyle name="强调文字颜色 4 2 2" xfId="398"/>
    <cellStyle name="强调文字颜色 4 2 2 2" xfId="399"/>
    <cellStyle name="强调文字颜色 4 3" xfId="400"/>
    <cellStyle name="强调文字颜色 4 3 2" xfId="401"/>
    <cellStyle name="强调文字颜色 5 2" xfId="402"/>
    <cellStyle name="强调文字颜色 5 2 2" xfId="403"/>
    <cellStyle name="强调文字颜色 5 2 2 2" xfId="404"/>
    <cellStyle name="强调文字颜色 5 2 2 2 2" xfId="405"/>
    <cellStyle name="强调文字颜色 5 3" xfId="406"/>
    <cellStyle name="强调文字颜色 5 3 2" xfId="407"/>
    <cellStyle name="强调文字颜色 6 2" xfId="408"/>
    <cellStyle name="强调文字颜色 6 2 2" xfId="409"/>
    <cellStyle name="强调文字颜色 6 3" xfId="410"/>
    <cellStyle name="强调文字颜色 6 3 2" xfId="411"/>
    <cellStyle name="适中 3" xfId="412"/>
    <cellStyle name="适中 3 2" xfId="413"/>
    <cellStyle name="输出 2 4" xfId="414"/>
    <cellStyle name="输入 2" xfId="415"/>
    <cellStyle name="输入 2 2" xfId="416"/>
    <cellStyle name="输入 2 3" xfId="417"/>
    <cellStyle name="输入 3" xfId="418"/>
    <cellStyle name="样式 1 2" xfId="419"/>
    <cellStyle name="注释 2 2" xfId="420"/>
    <cellStyle name="注释 2 2 2" xfId="421"/>
    <cellStyle name="注释 2 2 2 2" xfId="422"/>
    <cellStyle name="注释 2 2 3" xfId="423"/>
    <cellStyle name="注释 2 4" xfId="4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104775</xdr:colOff>
      <xdr:row>4</xdr:row>
      <xdr:rowOff>0</xdr:rowOff>
    </xdr:from>
    <xdr:to>
      <xdr:col>0</xdr:col>
      <xdr:colOff>104775</xdr:colOff>
      <xdr:row>4</xdr:row>
      <xdr:rowOff>0</xdr:rowOff>
    </xdr:to>
    <xdr:sp>
      <xdr:nvSpPr>
        <xdr:cNvPr id="2" name="Line 1"/>
        <xdr:cNvSpPr>
          <a:spLocks noChangeShapeType="1"/>
        </xdr:cNvSpPr>
      </xdr:nvSpPr>
      <xdr:spPr>
        <a:xfrm>
          <a:off x="104775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</xdr:row>
      <xdr:rowOff>0</xdr:rowOff>
    </xdr:from>
    <xdr:to>
      <xdr:col>1</xdr:col>
      <xdr:colOff>0</xdr:colOff>
      <xdr:row>4</xdr:row>
      <xdr:rowOff>0</xdr:rowOff>
    </xdr:to>
    <xdr:sp>
      <xdr:nvSpPr>
        <xdr:cNvPr id="3" name="Line 2"/>
        <xdr:cNvSpPr>
          <a:spLocks noChangeShapeType="1"/>
        </xdr:cNvSpPr>
      </xdr:nvSpPr>
      <xdr:spPr>
        <a:xfrm>
          <a:off x="47625" y="1285875"/>
          <a:ext cx="29432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4</xdr:row>
      <xdr:rowOff>0</xdr:rowOff>
    </xdr:from>
    <xdr:to>
      <xdr:col>0</xdr:col>
      <xdr:colOff>104775</xdr:colOff>
      <xdr:row>4</xdr:row>
      <xdr:rowOff>0</xdr:rowOff>
    </xdr:to>
    <xdr:sp>
      <xdr:nvSpPr>
        <xdr:cNvPr id="4" name="Line 3"/>
        <xdr:cNvSpPr>
          <a:spLocks noChangeShapeType="1"/>
        </xdr:cNvSpPr>
      </xdr:nvSpPr>
      <xdr:spPr>
        <a:xfrm>
          <a:off x="104775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</xdr:row>
      <xdr:rowOff>0</xdr:rowOff>
    </xdr:from>
    <xdr:to>
      <xdr:col>1</xdr:col>
      <xdr:colOff>0</xdr:colOff>
      <xdr:row>4</xdr:row>
      <xdr:rowOff>0</xdr:rowOff>
    </xdr:to>
    <xdr:sp>
      <xdr:nvSpPr>
        <xdr:cNvPr id="5" name="Line 4"/>
        <xdr:cNvSpPr>
          <a:spLocks noChangeShapeType="1"/>
        </xdr:cNvSpPr>
      </xdr:nvSpPr>
      <xdr:spPr>
        <a:xfrm>
          <a:off x="47625" y="1285875"/>
          <a:ext cx="29432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33"/>
  <sheetViews>
    <sheetView workbookViewId="0">
      <selection activeCell="B25" sqref="B25"/>
    </sheetView>
  </sheetViews>
  <sheetFormatPr defaultColWidth="10.2857142857143" defaultRowHeight="15.75" outlineLevelCol="2"/>
  <cols>
    <col min="1" max="1" width="10.7142857142857" style="317" customWidth="1"/>
    <col min="2" max="2" width="118.857142857143" style="317" customWidth="1"/>
    <col min="3" max="3" width="10.7142857142857" style="317" customWidth="1"/>
    <col min="4" max="16384" width="10.2857142857143" style="317"/>
  </cols>
  <sheetData>
    <row r="1" ht="19.5" customHeight="1"/>
    <row r="2" ht="19.5" customHeight="1"/>
    <row r="3" ht="19.5" customHeight="1"/>
    <row r="4" s="314" customFormat="1" ht="45" customHeight="1" spans="1:3">
      <c r="A4" s="318" t="s">
        <v>0</v>
      </c>
      <c r="B4" s="318"/>
      <c r="C4" s="318"/>
    </row>
    <row r="5" ht="22.5" customHeight="1" spans="1:3">
      <c r="A5" s="319"/>
      <c r="B5" s="319"/>
      <c r="C5" s="319"/>
    </row>
    <row r="6" s="315" customFormat="1" ht="22.5" customHeight="1" spans="2:2">
      <c r="B6" s="320" t="s">
        <v>1</v>
      </c>
    </row>
    <row r="7" s="315" customFormat="1" ht="22.5" customHeight="1" spans="2:2">
      <c r="B7" s="320"/>
    </row>
    <row r="8" s="315" customFormat="1" ht="22.5" customHeight="1" spans="2:2">
      <c r="B8" s="320"/>
    </row>
    <row r="9" s="315" customFormat="1" ht="22.5" customHeight="1" spans="2:2">
      <c r="B9" s="320"/>
    </row>
    <row r="10" s="315" customFormat="1" ht="22.5" customHeight="1" spans="2:2">
      <c r="B10" s="320"/>
    </row>
    <row r="11" s="315" customFormat="1" ht="22.5" customHeight="1" spans="2:2">
      <c r="B11" s="320"/>
    </row>
    <row r="12" s="315" customFormat="1" ht="22.5" customHeight="1" spans="2:2">
      <c r="B12" s="320"/>
    </row>
    <row r="13" s="315" customFormat="1" ht="22.5" customHeight="1" spans="2:2">
      <c r="B13" s="320"/>
    </row>
    <row r="14" s="316" customFormat="1" ht="22.5" customHeight="1" spans="2:2">
      <c r="B14" s="320"/>
    </row>
    <row r="15" s="316" customFormat="1" ht="22.5" customHeight="1" spans="2:2">
      <c r="B15" s="320"/>
    </row>
    <row r="16" s="316" customFormat="1" ht="22.5" customHeight="1" spans="2:2">
      <c r="B16" s="320"/>
    </row>
    <row r="17" s="316" customFormat="1" ht="27.75" customHeight="1" spans="2:2">
      <c r="B17" s="320"/>
    </row>
    <row r="18" s="316" customFormat="1" ht="27.75" customHeight="1" spans="2:2">
      <c r="B18" s="320"/>
    </row>
    <row r="19" ht="19.5" customHeight="1"/>
    <row r="20" ht="19.5" customHeight="1"/>
    <row r="21" ht="19.5" customHeight="1" spans="2:2">
      <c r="B21" s="80"/>
    </row>
    <row r="22" ht="19.5" customHeight="1" spans="2:2">
      <c r="B22" s="80"/>
    </row>
    <row r="23" ht="19.5" customHeight="1" spans="2:2">
      <c r="B23" s="80"/>
    </row>
    <row r="24" spans="2:2">
      <c r="B24" s="80"/>
    </row>
    <row r="25" spans="2:2">
      <c r="B25" s="80"/>
    </row>
    <row r="26" spans="2:2">
      <c r="B26" s="80"/>
    </row>
    <row r="27" spans="2:2">
      <c r="B27" s="80"/>
    </row>
    <row r="28" spans="2:2">
      <c r="B28" s="80"/>
    </row>
    <row r="29" spans="2:2">
      <c r="B29" s="80"/>
    </row>
    <row r="30" spans="2:2">
      <c r="B30" s="80"/>
    </row>
    <row r="31" spans="2:2">
      <c r="B31" s="80"/>
    </row>
    <row r="32" spans="2:2">
      <c r="B32" s="80"/>
    </row>
    <row r="33" spans="2:2">
      <c r="B33" s="80"/>
    </row>
  </sheetData>
  <mergeCells count="3">
    <mergeCell ref="A4:C4"/>
    <mergeCell ref="A5:C5"/>
    <mergeCell ref="B6:B18"/>
  </mergeCells>
  <printOptions horizontalCentered="1"/>
  <pageMargins left="0.393055555555556" right="0.393055555555556" top="0.786805555555556" bottom="0.590277777777778" header="0.393055555555556" footer="0.393055555555556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A1:B1"/>
    </sheetView>
  </sheetViews>
  <sheetFormatPr defaultColWidth="9.14285714285714" defaultRowHeight="14.25" outlineLevelCol="5"/>
  <cols>
    <col min="1" max="1" width="40" style="21" customWidth="1"/>
    <col min="2" max="2" width="8.85714285714286" style="21" customWidth="1"/>
    <col min="3" max="3" width="21.2857142857143" style="21" customWidth="1"/>
    <col min="4" max="4" width="40" style="21" customWidth="1"/>
    <col min="5" max="5" width="8.85714285714286" style="21" customWidth="1"/>
    <col min="6" max="6" width="21.2857142857143" style="21" customWidth="1"/>
    <col min="7" max="16384" width="9.14285714285714" style="21"/>
  </cols>
  <sheetData>
    <row r="1" s="77" customFormat="1" ht="22.5" customHeight="1" spans="1:6">
      <c r="A1" s="5" t="s">
        <v>580</v>
      </c>
      <c r="B1" s="5"/>
      <c r="C1" s="80"/>
      <c r="D1" s="80"/>
      <c r="E1" s="80"/>
      <c r="F1" s="81"/>
    </row>
    <row r="2" s="90" customFormat="1" ht="37.5" customHeight="1" spans="1:6">
      <c r="A2" s="28" t="s">
        <v>581</v>
      </c>
      <c r="B2" s="28"/>
      <c r="C2" s="28"/>
      <c r="D2" s="28"/>
      <c r="E2" s="28"/>
      <c r="F2" s="28"/>
    </row>
    <row r="3" s="77" customFormat="1" ht="22.5" customHeight="1" spans="1:6">
      <c r="A3" s="92"/>
      <c r="B3" s="92"/>
      <c r="C3" s="21"/>
      <c r="D3" s="21"/>
      <c r="E3" s="21"/>
      <c r="F3" s="82" t="s">
        <v>38</v>
      </c>
    </row>
    <row r="4" s="77" customFormat="1" ht="22.5" customHeight="1" spans="1:6">
      <c r="A4" s="93" t="s">
        <v>547</v>
      </c>
      <c r="B4" s="93" t="s">
        <v>439</v>
      </c>
      <c r="C4" s="93" t="s">
        <v>42</v>
      </c>
      <c r="D4" s="93" t="s">
        <v>548</v>
      </c>
      <c r="E4" s="93" t="s">
        <v>439</v>
      </c>
      <c r="F4" s="93" t="s">
        <v>42</v>
      </c>
    </row>
    <row r="5" s="77" customFormat="1" ht="22.5" customHeight="1" spans="1:6">
      <c r="A5" s="94" t="s">
        <v>582</v>
      </c>
      <c r="B5" s="93">
        <v>290</v>
      </c>
      <c r="C5" s="95"/>
      <c r="D5" s="94" t="s">
        <v>583</v>
      </c>
      <c r="E5" s="93"/>
      <c r="F5" s="95"/>
    </row>
    <row r="6" s="77" customFormat="1" ht="22.5" customHeight="1" spans="1:6">
      <c r="A6" s="94" t="s">
        <v>584</v>
      </c>
      <c r="B6" s="93"/>
      <c r="C6" s="96"/>
      <c r="D6" s="94" t="s">
        <v>585</v>
      </c>
      <c r="E6" s="93"/>
      <c r="F6" s="95"/>
    </row>
    <row r="7" s="77" customFormat="1" ht="22.5" customHeight="1" spans="1:6">
      <c r="A7" s="94" t="s">
        <v>586</v>
      </c>
      <c r="B7" s="93">
        <v>5000</v>
      </c>
      <c r="C7" s="96"/>
      <c r="D7" s="94" t="s">
        <v>587</v>
      </c>
      <c r="E7" s="93">
        <v>290</v>
      </c>
      <c r="F7" s="95"/>
    </row>
    <row r="8" s="77" customFormat="1" ht="22.5" customHeight="1" spans="1:6">
      <c r="A8" s="94" t="s">
        <v>588</v>
      </c>
      <c r="B8" s="93"/>
      <c r="C8" s="96"/>
      <c r="D8" s="94" t="s">
        <v>589</v>
      </c>
      <c r="E8" s="93"/>
      <c r="F8" s="95"/>
    </row>
    <row r="9" s="77" customFormat="1" ht="22.5" customHeight="1" spans="1:6">
      <c r="A9" s="94" t="s">
        <v>590</v>
      </c>
      <c r="B9" s="93"/>
      <c r="C9" s="96"/>
      <c r="D9" s="95" t="s">
        <v>591</v>
      </c>
      <c r="E9" s="93"/>
      <c r="F9" s="95"/>
    </row>
    <row r="10" s="79" customFormat="1" ht="22.5" customHeight="1" spans="1:6">
      <c r="A10" s="97" t="s">
        <v>574</v>
      </c>
      <c r="B10" s="98">
        <f>SUM(B5:B9)</f>
        <v>5290</v>
      </c>
      <c r="C10" s="99"/>
      <c r="D10" s="97" t="s">
        <v>575</v>
      </c>
      <c r="E10" s="98">
        <f>SUM(E5:E9)</f>
        <v>290</v>
      </c>
      <c r="F10" s="99"/>
    </row>
    <row r="11" s="79" customFormat="1" ht="22.5" customHeight="1" spans="1:6">
      <c r="A11" s="98" t="s">
        <v>592</v>
      </c>
      <c r="B11" s="98"/>
      <c r="C11" s="99"/>
      <c r="D11" s="98" t="s">
        <v>593</v>
      </c>
      <c r="E11" s="98"/>
      <c r="F11" s="99"/>
    </row>
    <row r="12" s="79" customFormat="1" ht="22.5" customHeight="1" spans="1:6">
      <c r="A12" s="98" t="s">
        <v>576</v>
      </c>
      <c r="B12" s="98"/>
      <c r="C12" s="99"/>
      <c r="D12" s="98" t="s">
        <v>577</v>
      </c>
      <c r="E12" s="98">
        <v>5000</v>
      </c>
      <c r="F12" s="99"/>
    </row>
    <row r="13" s="79" customFormat="1" ht="22.5" customHeight="1" spans="1:6">
      <c r="A13" s="98" t="s">
        <v>594</v>
      </c>
      <c r="B13" s="98"/>
      <c r="C13" s="99"/>
      <c r="D13" s="98" t="s">
        <v>595</v>
      </c>
      <c r="E13" s="98"/>
      <c r="F13" s="99"/>
    </row>
    <row r="14" s="91" customFormat="1" ht="22.5" customHeight="1" spans="1:6">
      <c r="A14" s="98" t="s">
        <v>596</v>
      </c>
      <c r="B14" s="98">
        <f>SUM(B10:B13)</f>
        <v>5290</v>
      </c>
      <c r="C14" s="98"/>
      <c r="D14" s="98" t="s">
        <v>596</v>
      </c>
      <c r="E14" s="98">
        <f>SUM(E10:E13)</f>
        <v>5290</v>
      </c>
      <c r="F14" s="98"/>
    </row>
  </sheetData>
  <mergeCells count="2">
    <mergeCell ref="A2:F2"/>
    <mergeCell ref="A3:B3"/>
  </mergeCells>
  <printOptions horizontalCentered="1"/>
  <pageMargins left="0.393055555555556" right="0.393055555555556" top="0.786805555555556" bottom="0.590277777777778" header="0.393055555555556" footer="0.393055555555556"/>
  <pageSetup paperSize="9" firstPageNumber="29" orientation="landscape" useFirstPageNumber="1"/>
  <headerFooter alignWithMargins="0">
    <oddFooter>&amp;C&amp;"宋体,常规"&amp;12&amp;P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5"/>
  <sheetViews>
    <sheetView workbookViewId="0">
      <selection activeCell="A1" sqref="A1"/>
    </sheetView>
  </sheetViews>
  <sheetFormatPr defaultColWidth="9.14285714285714" defaultRowHeight="14.25"/>
  <cols>
    <col min="1" max="1" width="41.4285714285714" style="21" customWidth="1"/>
    <col min="2" max="2" width="11.4285714285714" style="21" customWidth="1"/>
    <col min="3" max="3" width="8.57142857142857" style="21" customWidth="1"/>
    <col min="4" max="4" width="58.5714285714286" style="21" customWidth="1"/>
    <col min="5" max="5" width="11.4285714285714" style="21" customWidth="1"/>
    <col min="6" max="6" width="8.57142857142857" style="21" customWidth="1"/>
    <col min="7" max="15" width="9.14285714285714" style="21" customWidth="1"/>
    <col min="16" max="16" width="9.28571428571429" style="21" customWidth="1"/>
    <col min="17" max="16384" width="9.14285714285714" style="21"/>
  </cols>
  <sheetData>
    <row r="1" s="77" customFormat="1" ht="22.5" customHeight="1" spans="1:6">
      <c r="A1" s="5" t="s">
        <v>597</v>
      </c>
      <c r="B1" s="80"/>
      <c r="C1" s="80"/>
      <c r="D1" s="80"/>
      <c r="E1" s="81"/>
      <c r="F1" s="81"/>
    </row>
    <row r="2" s="78" customFormat="1" ht="37.5" customHeight="1" spans="1:6">
      <c r="A2" s="28" t="s">
        <v>598</v>
      </c>
      <c r="B2" s="28"/>
      <c r="C2" s="28"/>
      <c r="D2" s="28"/>
      <c r="E2" s="28"/>
      <c r="F2" s="28"/>
    </row>
    <row r="3" s="77" customFormat="1" ht="22.5" customHeight="1" spans="1:6">
      <c r="A3" s="21"/>
      <c r="B3" s="21"/>
      <c r="C3" s="21"/>
      <c r="D3" s="21"/>
      <c r="E3" s="82" t="s">
        <v>38</v>
      </c>
      <c r="F3" s="82"/>
    </row>
    <row r="4" s="79" customFormat="1" ht="22.5" customHeight="1" spans="1:6">
      <c r="A4" s="83" t="s">
        <v>547</v>
      </c>
      <c r="B4" s="83" t="s">
        <v>439</v>
      </c>
      <c r="C4" s="83" t="s">
        <v>42</v>
      </c>
      <c r="D4" s="83" t="s">
        <v>548</v>
      </c>
      <c r="E4" s="83" t="s">
        <v>439</v>
      </c>
      <c r="F4" s="83" t="s">
        <v>42</v>
      </c>
    </row>
    <row r="5" s="77" customFormat="1" ht="22.5" customHeight="1" spans="1:6">
      <c r="A5" s="84" t="s">
        <v>599</v>
      </c>
      <c r="B5" s="85"/>
      <c r="C5" s="85"/>
      <c r="D5" s="84" t="s">
        <v>600</v>
      </c>
      <c r="E5" s="85"/>
      <c r="F5" s="85"/>
    </row>
    <row r="6" s="77" customFormat="1" ht="22.5" customHeight="1" spans="1:6">
      <c r="A6" s="84" t="s">
        <v>601</v>
      </c>
      <c r="B6" s="85"/>
      <c r="C6" s="85"/>
      <c r="D6" s="84" t="s">
        <v>602</v>
      </c>
      <c r="E6" s="85"/>
      <c r="F6" s="85"/>
    </row>
    <row r="7" s="77" customFormat="1" ht="22.5" customHeight="1" spans="1:6">
      <c r="A7" s="84" t="s">
        <v>603</v>
      </c>
      <c r="B7" s="85"/>
      <c r="C7" s="85"/>
      <c r="D7" s="84" t="s">
        <v>604</v>
      </c>
      <c r="E7" s="85"/>
      <c r="F7" s="85"/>
    </row>
    <row r="8" s="77" customFormat="1" ht="22.5" customHeight="1" spans="1:6">
      <c r="A8" s="84" t="s">
        <v>605</v>
      </c>
      <c r="B8" s="85"/>
      <c r="C8" s="85"/>
      <c r="D8" s="84" t="s">
        <v>606</v>
      </c>
      <c r="E8" s="85"/>
      <c r="F8" s="85"/>
    </row>
    <row r="9" s="77" customFormat="1" ht="22.5" customHeight="1" spans="1:6">
      <c r="A9" s="84" t="s">
        <v>607</v>
      </c>
      <c r="B9" s="85"/>
      <c r="C9" s="85"/>
      <c r="D9" s="84" t="s">
        <v>608</v>
      </c>
      <c r="E9" s="85"/>
      <c r="F9" s="85"/>
    </row>
    <row r="10" s="77" customFormat="1" ht="22.5" customHeight="1" spans="1:6">
      <c r="A10" s="84" t="s">
        <v>609</v>
      </c>
      <c r="B10" s="85"/>
      <c r="C10" s="85"/>
      <c r="D10" s="84"/>
      <c r="E10" s="85"/>
      <c r="F10" s="85"/>
    </row>
    <row r="11" s="77" customFormat="1" ht="22.5" customHeight="1" spans="1:6">
      <c r="A11" s="84" t="s">
        <v>610</v>
      </c>
      <c r="B11" s="85">
        <f>SUM(B12:B16)</f>
        <v>3989</v>
      </c>
      <c r="C11" s="85"/>
      <c r="D11" s="84" t="s">
        <v>611</v>
      </c>
      <c r="E11" s="85">
        <v>2960</v>
      </c>
      <c r="F11" s="85"/>
    </row>
    <row r="12" s="77" customFormat="1" ht="22.5" customHeight="1" spans="1:6">
      <c r="A12" s="84" t="s">
        <v>601</v>
      </c>
      <c r="B12" s="85">
        <v>905</v>
      </c>
      <c r="C12" s="85"/>
      <c r="D12" s="84" t="s">
        <v>612</v>
      </c>
      <c r="E12" s="85">
        <v>2960</v>
      </c>
      <c r="F12" s="85"/>
    </row>
    <row r="13" s="77" customFormat="1" ht="22.5" customHeight="1" spans="1:6">
      <c r="A13" s="84" t="s">
        <v>603</v>
      </c>
      <c r="B13" s="85">
        <v>2907</v>
      </c>
      <c r="C13" s="85"/>
      <c r="D13" s="84" t="s">
        <v>613</v>
      </c>
      <c r="E13" s="85"/>
      <c r="F13" s="85"/>
    </row>
    <row r="14" s="77" customFormat="1" ht="22.5" customHeight="1" spans="1:6">
      <c r="A14" s="84" t="s">
        <v>605</v>
      </c>
      <c r="B14" s="85">
        <v>177</v>
      </c>
      <c r="C14" s="85"/>
      <c r="D14" s="84" t="s">
        <v>614</v>
      </c>
      <c r="E14" s="85"/>
      <c r="F14" s="85"/>
    </row>
    <row r="15" s="77" customFormat="1" ht="22.5" customHeight="1" spans="1:6">
      <c r="A15" s="84" t="s">
        <v>607</v>
      </c>
      <c r="B15" s="85"/>
      <c r="C15" s="85"/>
      <c r="D15" s="84" t="s">
        <v>615</v>
      </c>
      <c r="E15" s="85"/>
      <c r="F15" s="85"/>
    </row>
    <row r="16" s="77" customFormat="1" ht="22.5" customHeight="1" spans="1:6">
      <c r="A16" s="84" t="s">
        <v>609</v>
      </c>
      <c r="B16" s="85"/>
      <c r="C16" s="85"/>
      <c r="D16" s="84"/>
      <c r="E16" s="85"/>
      <c r="F16" s="85"/>
    </row>
    <row r="17" s="77" customFormat="1" ht="22.5" customHeight="1" spans="1:6">
      <c r="A17" s="84" t="s">
        <v>616</v>
      </c>
      <c r="B17" s="85">
        <f>SUM(B18:B22)</f>
        <v>16148</v>
      </c>
      <c r="C17" s="85"/>
      <c r="D17" s="84" t="s">
        <v>617</v>
      </c>
      <c r="E17" s="85">
        <f>SUM(E18:E22)</f>
        <v>16148</v>
      </c>
      <c r="F17" s="85"/>
    </row>
    <row r="18" s="77" customFormat="1" ht="22.5" customHeight="1" spans="1:6">
      <c r="A18" s="84" t="s">
        <v>601</v>
      </c>
      <c r="B18" s="85">
        <v>7507</v>
      </c>
      <c r="C18" s="85"/>
      <c r="D18" s="84" t="s">
        <v>618</v>
      </c>
      <c r="E18" s="85">
        <v>16148</v>
      </c>
      <c r="F18" s="85"/>
    </row>
    <row r="19" s="77" customFormat="1" ht="22.5" customHeight="1" spans="1:6">
      <c r="A19" s="84" t="s">
        <v>603</v>
      </c>
      <c r="B19" s="85"/>
      <c r="C19" s="85"/>
      <c r="D19" s="84" t="s">
        <v>619</v>
      </c>
      <c r="E19" s="85"/>
      <c r="F19" s="85"/>
    </row>
    <row r="20" s="77" customFormat="1" ht="22.5" customHeight="1" spans="1:6">
      <c r="A20" s="84" t="s">
        <v>605</v>
      </c>
      <c r="B20" s="85">
        <v>20</v>
      </c>
      <c r="C20" s="85"/>
      <c r="D20" s="84"/>
      <c r="E20" s="85"/>
      <c r="F20" s="85"/>
    </row>
    <row r="21" s="77" customFormat="1" ht="22.5" customHeight="1" spans="1:6">
      <c r="A21" s="84" t="s">
        <v>607</v>
      </c>
      <c r="B21" s="85">
        <v>8621</v>
      </c>
      <c r="C21" s="85"/>
      <c r="D21" s="84"/>
      <c r="E21" s="85"/>
      <c r="F21" s="85"/>
    </row>
    <row r="22" s="77" customFormat="1" ht="22.5" customHeight="1" spans="1:6">
      <c r="A22" s="84" t="s">
        <v>609</v>
      </c>
      <c r="B22" s="85"/>
      <c r="C22" s="85"/>
      <c r="D22" s="84"/>
      <c r="E22" s="85"/>
      <c r="F22" s="85"/>
    </row>
    <row r="23" s="77" customFormat="1" ht="22.5" customHeight="1" spans="1:6">
      <c r="A23" s="84" t="s">
        <v>620</v>
      </c>
      <c r="B23" s="85"/>
      <c r="C23" s="85"/>
      <c r="D23" s="84" t="s">
        <v>621</v>
      </c>
      <c r="E23" s="85"/>
      <c r="F23" s="85"/>
    </row>
    <row r="24" s="77" customFormat="1" ht="22.5" customHeight="1" spans="1:6">
      <c r="A24" s="84" t="s">
        <v>601</v>
      </c>
      <c r="B24" s="85"/>
      <c r="C24" s="85"/>
      <c r="D24" s="84" t="s">
        <v>622</v>
      </c>
      <c r="E24" s="85"/>
      <c r="F24" s="85"/>
    </row>
    <row r="25" s="77" customFormat="1" ht="22.5" customHeight="1" spans="1:6">
      <c r="A25" s="84" t="s">
        <v>603</v>
      </c>
      <c r="B25" s="85"/>
      <c r="C25" s="85"/>
      <c r="D25" s="84" t="s">
        <v>623</v>
      </c>
      <c r="E25" s="85"/>
      <c r="F25" s="85"/>
    </row>
    <row r="26" s="77" customFormat="1" ht="22.5" customHeight="1" spans="1:6">
      <c r="A26" s="84" t="s">
        <v>605</v>
      </c>
      <c r="B26" s="85"/>
      <c r="C26" s="85"/>
      <c r="D26" s="84" t="s">
        <v>624</v>
      </c>
      <c r="E26" s="85"/>
      <c r="F26" s="85"/>
    </row>
    <row r="27" s="77" customFormat="1" ht="22.5" customHeight="1" spans="1:6">
      <c r="A27" s="84" t="s">
        <v>607</v>
      </c>
      <c r="B27" s="85"/>
      <c r="C27" s="85"/>
      <c r="D27" s="84"/>
      <c r="E27" s="85"/>
      <c r="F27" s="85"/>
    </row>
    <row r="28" s="77" customFormat="1" ht="22.5" customHeight="1" spans="1:6">
      <c r="A28" s="84" t="s">
        <v>609</v>
      </c>
      <c r="B28" s="85"/>
      <c r="C28" s="85"/>
      <c r="D28" s="84"/>
      <c r="E28" s="85"/>
      <c r="F28" s="85"/>
    </row>
    <row r="29" s="77" customFormat="1" ht="22.5" customHeight="1" spans="1:6">
      <c r="A29" s="84" t="s">
        <v>625</v>
      </c>
      <c r="B29" s="85"/>
      <c r="C29" s="85"/>
      <c r="D29" s="84" t="s">
        <v>626</v>
      </c>
      <c r="E29" s="85"/>
      <c r="F29" s="85"/>
    </row>
    <row r="30" s="77" customFormat="1" ht="22.5" customHeight="1" spans="1:6">
      <c r="A30" s="84" t="s">
        <v>627</v>
      </c>
      <c r="B30" s="85"/>
      <c r="C30" s="85"/>
      <c r="D30" s="84" t="s">
        <v>628</v>
      </c>
      <c r="E30" s="85"/>
      <c r="F30" s="85"/>
    </row>
    <row r="31" s="77" customFormat="1" ht="22.5" customHeight="1" spans="1:6">
      <c r="A31" s="84" t="s">
        <v>601</v>
      </c>
      <c r="B31" s="85"/>
      <c r="C31" s="85"/>
      <c r="D31" s="84" t="s">
        <v>629</v>
      </c>
      <c r="E31" s="85"/>
      <c r="F31" s="85"/>
    </row>
    <row r="32" s="77" customFormat="1" ht="22.5" customHeight="1" spans="1:6">
      <c r="A32" s="84" t="s">
        <v>603</v>
      </c>
      <c r="B32" s="85"/>
      <c r="C32" s="85"/>
      <c r="D32" s="84" t="s">
        <v>630</v>
      </c>
      <c r="E32" s="85"/>
      <c r="F32" s="85"/>
    </row>
    <row r="33" s="77" customFormat="1" ht="22.5" customHeight="1" spans="1:6">
      <c r="A33" s="84" t="s">
        <v>605</v>
      </c>
      <c r="B33" s="85"/>
      <c r="C33" s="85"/>
      <c r="D33" s="84" t="s">
        <v>631</v>
      </c>
      <c r="E33" s="85"/>
      <c r="F33" s="85"/>
    </row>
    <row r="34" s="77" customFormat="1" ht="22.5" customHeight="1" spans="1:6">
      <c r="A34" s="84" t="s">
        <v>607</v>
      </c>
      <c r="B34" s="85"/>
      <c r="C34" s="85"/>
      <c r="D34" s="84"/>
      <c r="E34" s="85"/>
      <c r="F34" s="85"/>
    </row>
    <row r="35" s="77" customFormat="1" ht="22.5" customHeight="1" spans="1:6">
      <c r="A35" s="84" t="s">
        <v>609</v>
      </c>
      <c r="B35" s="85"/>
      <c r="C35" s="85"/>
      <c r="D35" s="84"/>
      <c r="E35" s="85"/>
      <c r="F35" s="85"/>
    </row>
    <row r="36" s="77" customFormat="1" ht="22.5" customHeight="1" spans="1:6">
      <c r="A36" s="84" t="s">
        <v>632</v>
      </c>
      <c r="B36" s="85"/>
      <c r="C36" s="85"/>
      <c r="D36" s="84" t="s">
        <v>633</v>
      </c>
      <c r="E36" s="85"/>
      <c r="F36" s="85"/>
    </row>
    <row r="37" s="77" customFormat="1" ht="22.5" customHeight="1" spans="1:6">
      <c r="A37" s="84" t="s">
        <v>601</v>
      </c>
      <c r="B37" s="85"/>
      <c r="C37" s="85"/>
      <c r="D37" s="84" t="s">
        <v>634</v>
      </c>
      <c r="E37" s="85"/>
      <c r="F37" s="85"/>
    </row>
    <row r="38" s="77" customFormat="1" ht="22.5" customHeight="1" spans="1:6">
      <c r="A38" s="84" t="s">
        <v>603</v>
      </c>
      <c r="B38" s="85"/>
      <c r="C38" s="85"/>
      <c r="D38" s="84" t="s">
        <v>630</v>
      </c>
      <c r="E38" s="85"/>
      <c r="F38" s="85"/>
    </row>
    <row r="39" s="77" customFormat="1" ht="22.5" customHeight="1" spans="1:6">
      <c r="A39" s="84" t="s">
        <v>605</v>
      </c>
      <c r="B39" s="85"/>
      <c r="C39" s="85"/>
      <c r="D39" s="84" t="s">
        <v>635</v>
      </c>
      <c r="E39" s="85"/>
      <c r="F39" s="85"/>
    </row>
    <row r="40" s="77" customFormat="1" ht="22.5" customHeight="1" spans="1:6">
      <c r="A40" s="84" t="s">
        <v>607</v>
      </c>
      <c r="B40" s="85"/>
      <c r="C40" s="85"/>
      <c r="D40" s="84"/>
      <c r="E40" s="85"/>
      <c r="F40" s="85"/>
    </row>
    <row r="41" s="77" customFormat="1" ht="22.5" customHeight="1" spans="1:6">
      <c r="A41" s="84" t="s">
        <v>609</v>
      </c>
      <c r="B41" s="85"/>
      <c r="C41" s="85"/>
      <c r="D41" s="84"/>
      <c r="E41" s="85"/>
      <c r="F41" s="85"/>
    </row>
    <row r="42" s="77" customFormat="1" ht="22.5" customHeight="1" spans="1:6">
      <c r="A42" s="84" t="s">
        <v>636</v>
      </c>
      <c r="B42" s="85"/>
      <c r="C42" s="85"/>
      <c r="D42" s="84" t="s">
        <v>637</v>
      </c>
      <c r="E42" s="85"/>
      <c r="F42" s="85"/>
    </row>
    <row r="43" s="77" customFormat="1" ht="22.5" customHeight="1" spans="1:6">
      <c r="A43" s="84" t="s">
        <v>601</v>
      </c>
      <c r="B43" s="85"/>
      <c r="C43" s="85"/>
      <c r="D43" s="84" t="s">
        <v>638</v>
      </c>
      <c r="E43" s="85"/>
      <c r="F43" s="85"/>
    </row>
    <row r="44" s="77" customFormat="1" ht="22.5" customHeight="1" spans="1:6">
      <c r="A44" s="84" t="s">
        <v>603</v>
      </c>
      <c r="B44" s="85"/>
      <c r="C44" s="85"/>
      <c r="D44" s="84" t="s">
        <v>630</v>
      </c>
      <c r="E44" s="85"/>
      <c r="F44" s="85"/>
    </row>
    <row r="45" s="77" customFormat="1" ht="22.5" customHeight="1" spans="1:6">
      <c r="A45" s="84" t="s">
        <v>605</v>
      </c>
      <c r="B45" s="85"/>
      <c r="C45" s="85"/>
      <c r="D45" s="84" t="s">
        <v>639</v>
      </c>
      <c r="E45" s="85"/>
      <c r="F45" s="85"/>
    </row>
    <row r="46" s="77" customFormat="1" ht="22.5" customHeight="1" spans="1:6">
      <c r="A46" s="84" t="s">
        <v>607</v>
      </c>
      <c r="B46" s="85"/>
      <c r="C46" s="85"/>
      <c r="D46" s="84"/>
      <c r="E46" s="85"/>
      <c r="F46" s="85"/>
    </row>
    <row r="47" s="77" customFormat="1" ht="22.5" customHeight="1" spans="1:6">
      <c r="A47" s="84" t="s">
        <v>609</v>
      </c>
      <c r="B47" s="85"/>
      <c r="C47" s="85"/>
      <c r="D47" s="84"/>
      <c r="E47" s="85"/>
      <c r="F47" s="85"/>
    </row>
    <row r="48" s="77" customFormat="1" ht="22.5" customHeight="1" spans="1:6">
      <c r="A48" s="84" t="s">
        <v>640</v>
      </c>
      <c r="B48" s="85"/>
      <c r="C48" s="85"/>
      <c r="D48" s="84" t="s">
        <v>641</v>
      </c>
      <c r="E48" s="85"/>
      <c r="F48" s="85"/>
    </row>
    <row r="49" s="77" customFormat="1" ht="22.5" customHeight="1" spans="1:6">
      <c r="A49" s="84" t="s">
        <v>601</v>
      </c>
      <c r="B49" s="85"/>
      <c r="C49" s="85"/>
      <c r="D49" s="84" t="s">
        <v>642</v>
      </c>
      <c r="E49" s="85"/>
      <c r="F49" s="85"/>
    </row>
    <row r="50" s="77" customFormat="1" ht="22.5" customHeight="1" spans="1:6">
      <c r="A50" s="84" t="s">
        <v>603</v>
      </c>
      <c r="B50" s="85"/>
      <c r="C50" s="85"/>
      <c r="D50" s="84" t="s">
        <v>643</v>
      </c>
      <c r="E50" s="85"/>
      <c r="F50" s="85"/>
    </row>
    <row r="51" s="77" customFormat="1" ht="22.5" customHeight="1" spans="1:6">
      <c r="A51" s="84" t="s">
        <v>605</v>
      </c>
      <c r="B51" s="85"/>
      <c r="C51" s="85"/>
      <c r="D51" s="84" t="s">
        <v>644</v>
      </c>
      <c r="E51" s="85"/>
      <c r="F51" s="85"/>
    </row>
    <row r="52" s="77" customFormat="1" ht="22.5" customHeight="1" spans="1:6">
      <c r="A52" s="84" t="s">
        <v>607</v>
      </c>
      <c r="B52" s="85"/>
      <c r="C52" s="85"/>
      <c r="D52" s="84" t="s">
        <v>645</v>
      </c>
      <c r="E52" s="85"/>
      <c r="F52" s="85"/>
    </row>
    <row r="53" s="77" customFormat="1" ht="22.5" customHeight="1" spans="1:6">
      <c r="A53" s="84" t="s">
        <v>609</v>
      </c>
      <c r="B53" s="85"/>
      <c r="C53" s="85"/>
      <c r="D53" s="84" t="s">
        <v>646</v>
      </c>
      <c r="E53" s="85"/>
      <c r="F53" s="85"/>
    </row>
    <row r="54" s="77" customFormat="1" ht="22.5" customHeight="1" spans="1:6">
      <c r="A54" s="84" t="s">
        <v>647</v>
      </c>
      <c r="B54" s="85"/>
      <c r="C54" s="85"/>
      <c r="D54" s="84" t="s">
        <v>648</v>
      </c>
      <c r="E54" s="85"/>
      <c r="F54" s="85"/>
    </row>
    <row r="55" s="77" customFormat="1" ht="22.5" customHeight="1" spans="1:6">
      <c r="A55" s="84" t="s">
        <v>601</v>
      </c>
      <c r="B55" s="85"/>
      <c r="C55" s="85"/>
      <c r="D55" s="84" t="s">
        <v>649</v>
      </c>
      <c r="E55" s="85"/>
      <c r="F55" s="85"/>
    </row>
    <row r="56" s="77" customFormat="1" ht="22.5" customHeight="1" spans="1:6">
      <c r="A56" s="84" t="s">
        <v>603</v>
      </c>
      <c r="B56" s="85"/>
      <c r="C56" s="85"/>
      <c r="D56" s="84" t="s">
        <v>650</v>
      </c>
      <c r="E56" s="85"/>
      <c r="F56" s="85"/>
    </row>
    <row r="57" s="77" customFormat="1" ht="22.5" customHeight="1" spans="1:6">
      <c r="A57" s="84" t="s">
        <v>605</v>
      </c>
      <c r="B57" s="85"/>
      <c r="C57" s="85"/>
      <c r="D57" s="84" t="s">
        <v>606</v>
      </c>
      <c r="E57" s="85"/>
      <c r="F57" s="85"/>
    </row>
    <row r="58" s="77" customFormat="1" ht="22.5" customHeight="1" spans="1:6">
      <c r="A58" s="84" t="s">
        <v>607</v>
      </c>
      <c r="B58" s="85"/>
      <c r="C58" s="85"/>
      <c r="D58" s="84" t="s">
        <v>651</v>
      </c>
      <c r="E58" s="85"/>
      <c r="F58" s="85"/>
    </row>
    <row r="59" s="77" customFormat="1" ht="22.5" customHeight="1" spans="1:6">
      <c r="A59" s="84" t="s">
        <v>609</v>
      </c>
      <c r="B59" s="85"/>
      <c r="C59" s="85"/>
      <c r="D59" s="84" t="s">
        <v>652</v>
      </c>
      <c r="E59" s="85"/>
      <c r="F59" s="85"/>
    </row>
    <row r="60" s="77" customFormat="1" ht="22.5" customHeight="1" spans="1:6">
      <c r="A60" s="84" t="s">
        <v>653</v>
      </c>
      <c r="B60" s="85"/>
      <c r="C60" s="85"/>
      <c r="D60" s="84" t="s">
        <v>654</v>
      </c>
      <c r="E60" s="85"/>
      <c r="F60" s="85"/>
    </row>
    <row r="61" s="77" customFormat="1" ht="22.5" customHeight="1" spans="1:6">
      <c r="A61" s="84" t="s">
        <v>601</v>
      </c>
      <c r="B61" s="85"/>
      <c r="C61" s="85"/>
      <c r="D61" s="84" t="s">
        <v>655</v>
      </c>
      <c r="E61" s="85"/>
      <c r="F61" s="85"/>
    </row>
    <row r="62" s="77" customFormat="1" ht="22.5" customHeight="1" spans="1:6">
      <c r="A62" s="84" t="s">
        <v>603</v>
      </c>
      <c r="B62" s="85"/>
      <c r="C62" s="85"/>
      <c r="D62" s="84" t="s">
        <v>656</v>
      </c>
      <c r="E62" s="85"/>
      <c r="F62" s="85"/>
    </row>
    <row r="63" s="77" customFormat="1" ht="22.5" customHeight="1" spans="1:6">
      <c r="A63" s="84" t="s">
        <v>605</v>
      </c>
      <c r="B63" s="85"/>
      <c r="C63" s="85"/>
      <c r="D63" s="84" t="s">
        <v>657</v>
      </c>
      <c r="E63" s="85"/>
      <c r="F63" s="85"/>
    </row>
    <row r="64" s="77" customFormat="1" ht="22.5" customHeight="1" spans="1:6">
      <c r="A64" s="84" t="s">
        <v>607</v>
      </c>
      <c r="B64" s="85"/>
      <c r="C64" s="85"/>
      <c r="D64" s="84" t="s">
        <v>658</v>
      </c>
      <c r="E64" s="85"/>
      <c r="F64" s="85"/>
    </row>
    <row r="65" s="77" customFormat="1" ht="22.5" customHeight="1" spans="1:6">
      <c r="A65" s="84" t="s">
        <v>609</v>
      </c>
      <c r="B65" s="85"/>
      <c r="C65" s="85"/>
      <c r="D65" s="84"/>
      <c r="E65" s="85"/>
      <c r="F65" s="85"/>
    </row>
    <row r="66" s="77" customFormat="1" ht="22.5" customHeight="1" spans="1:6">
      <c r="A66" s="84" t="s">
        <v>659</v>
      </c>
      <c r="B66" s="85"/>
      <c r="C66" s="85"/>
      <c r="D66" s="84" t="s">
        <v>660</v>
      </c>
      <c r="E66" s="85"/>
      <c r="F66" s="85"/>
    </row>
    <row r="67" s="77" customFormat="1" ht="22.5" customHeight="1" spans="1:6">
      <c r="A67" s="84" t="s">
        <v>601</v>
      </c>
      <c r="B67" s="85"/>
      <c r="C67" s="85"/>
      <c r="D67" s="84"/>
      <c r="E67" s="85"/>
      <c r="F67" s="85"/>
    </row>
    <row r="68" s="77" customFormat="1" ht="22.5" customHeight="1" spans="1:6">
      <c r="A68" s="84" t="s">
        <v>603</v>
      </c>
      <c r="B68" s="85"/>
      <c r="C68" s="85"/>
      <c r="D68" s="84"/>
      <c r="E68" s="85"/>
      <c r="F68" s="85"/>
    </row>
    <row r="69" s="77" customFormat="1" ht="22.5" customHeight="1" spans="1:6">
      <c r="A69" s="84" t="s">
        <v>605</v>
      </c>
      <c r="B69" s="85"/>
      <c r="C69" s="85"/>
      <c r="D69" s="84"/>
      <c r="E69" s="85"/>
      <c r="F69" s="85"/>
    </row>
    <row r="70" s="77" customFormat="1" ht="22.5" customHeight="1" spans="1:6">
      <c r="A70" s="84" t="s">
        <v>607</v>
      </c>
      <c r="B70" s="85"/>
      <c r="C70" s="85"/>
      <c r="D70" s="84"/>
      <c r="E70" s="85"/>
      <c r="F70" s="85"/>
    </row>
    <row r="71" s="77" customFormat="1" ht="22.5" customHeight="1" spans="1:6">
      <c r="A71" s="84" t="s">
        <v>609</v>
      </c>
      <c r="B71" s="85"/>
      <c r="C71" s="85"/>
      <c r="D71" s="84"/>
      <c r="E71" s="85"/>
      <c r="F71" s="85"/>
    </row>
    <row r="72" s="79" customFormat="1" ht="22.5" customHeight="1" spans="1:6">
      <c r="A72" s="86" t="s">
        <v>661</v>
      </c>
      <c r="B72" s="86">
        <f>SUM(B5,B11,B17,B23,B29,B48,B54,B60,B66)</f>
        <v>20137</v>
      </c>
      <c r="C72" s="86"/>
      <c r="D72" s="86" t="s">
        <v>662</v>
      </c>
      <c r="E72" s="86">
        <f>SUM(E5,E11,E17,E23,E29,E48,E54,E60,E66)</f>
        <v>19108</v>
      </c>
      <c r="F72" s="86"/>
    </row>
    <row r="73" s="77" customFormat="1" ht="22.5" customHeight="1" spans="1:6">
      <c r="A73" s="84" t="s">
        <v>601</v>
      </c>
      <c r="B73" s="85"/>
      <c r="C73" s="85"/>
      <c r="D73" s="84" t="s">
        <v>655</v>
      </c>
      <c r="E73" s="85"/>
      <c r="F73" s="85"/>
    </row>
    <row r="74" s="77" customFormat="1" ht="22.5" customHeight="1" spans="1:6">
      <c r="A74" s="84" t="s">
        <v>603</v>
      </c>
      <c r="B74" s="85"/>
      <c r="C74" s="85"/>
      <c r="D74" s="84" t="s">
        <v>656</v>
      </c>
      <c r="E74" s="85"/>
      <c r="F74" s="85"/>
    </row>
    <row r="75" s="77" customFormat="1" ht="22.5" customHeight="1" spans="1:6">
      <c r="A75" s="84" t="s">
        <v>605</v>
      </c>
      <c r="B75" s="85"/>
      <c r="C75" s="85"/>
      <c r="D75" s="84" t="s">
        <v>657</v>
      </c>
      <c r="E75" s="85"/>
      <c r="F75" s="85"/>
    </row>
    <row r="76" s="77" customFormat="1" ht="22.5" customHeight="1" spans="1:6">
      <c r="A76" s="84" t="s">
        <v>607</v>
      </c>
      <c r="B76" s="85"/>
      <c r="C76" s="85"/>
      <c r="D76" s="84" t="s">
        <v>658</v>
      </c>
      <c r="E76" s="85"/>
      <c r="F76" s="85"/>
    </row>
    <row r="77" s="77" customFormat="1" ht="22.5" customHeight="1" spans="1:6">
      <c r="A77" s="84" t="s">
        <v>609</v>
      </c>
      <c r="B77" s="85"/>
      <c r="C77" s="85"/>
      <c r="D77" s="84"/>
      <c r="E77" s="85"/>
      <c r="F77" s="85"/>
    </row>
    <row r="78" s="79" customFormat="1" ht="22.5" customHeight="1" spans="1:6">
      <c r="A78" s="86" t="s">
        <v>592</v>
      </c>
      <c r="B78" s="86">
        <v>11</v>
      </c>
      <c r="C78" s="86"/>
      <c r="D78" s="86" t="s">
        <v>593</v>
      </c>
      <c r="E78" s="86">
        <v>44</v>
      </c>
      <c r="F78" s="86"/>
    </row>
    <row r="79" s="79" customFormat="1" ht="22.5" customHeight="1" spans="1:6">
      <c r="A79" s="86" t="s">
        <v>576</v>
      </c>
      <c r="B79" s="86"/>
      <c r="C79" s="86"/>
      <c r="D79" s="86" t="s">
        <v>577</v>
      </c>
      <c r="E79" s="86"/>
      <c r="F79" s="86"/>
    </row>
    <row r="80" s="79" customFormat="1" ht="22.5" customHeight="1" spans="1:6">
      <c r="A80" s="86" t="s">
        <v>594</v>
      </c>
      <c r="B80" s="86">
        <f>16+6176</f>
        <v>6192</v>
      </c>
      <c r="C80" s="86"/>
      <c r="D80" s="86" t="s">
        <v>595</v>
      </c>
      <c r="E80" s="86">
        <v>7188</v>
      </c>
      <c r="F80" s="86"/>
    </row>
    <row r="81" s="79" customFormat="1" ht="22.5" customHeight="1" spans="1:6">
      <c r="A81" s="87" t="s">
        <v>596</v>
      </c>
      <c r="B81" s="86">
        <f>SUM(B72:B80)</f>
        <v>26340</v>
      </c>
      <c r="C81" s="88"/>
      <c r="D81" s="87" t="s">
        <v>596</v>
      </c>
      <c r="E81" s="86">
        <f>SUM(E72:E80)</f>
        <v>26340</v>
      </c>
      <c r="F81" s="88"/>
    </row>
    <row r="105" ht="20.25" spans="15:15">
      <c r="O105" s="89"/>
    </row>
  </sheetData>
  <mergeCells count="3">
    <mergeCell ref="E1:F1"/>
    <mergeCell ref="A2:F2"/>
    <mergeCell ref="E3:F3"/>
  </mergeCells>
  <printOptions horizontalCentered="1"/>
  <pageMargins left="0.393055555555556" right="0.393055555555556" top="0.786805555555556" bottom="0.590277777777778" header="0.393055555555556" footer="0.393055555555556"/>
  <pageSetup paperSize="9" firstPageNumber="30" orientation="landscape" useFirstPageNumber="1"/>
  <headerFooter alignWithMargins="0">
    <oddFooter>&amp;C&amp;"宋体,常规"&amp;12&amp;P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B8" sqref="B8"/>
    </sheetView>
  </sheetViews>
  <sheetFormatPr defaultColWidth="10.2857142857143" defaultRowHeight="14.25"/>
  <cols>
    <col min="1" max="1" width="5.71428571428571" style="20" customWidth="1"/>
    <col min="2" max="2" width="29.2857142857143" style="21" customWidth="1"/>
    <col min="3" max="3" width="7.14285714285714" style="21" customWidth="1"/>
    <col min="4" max="4" width="7.85714285714286" style="20" customWidth="1"/>
    <col min="5" max="5" width="10" style="22" customWidth="1"/>
    <col min="6" max="6" width="15.4285714285714" style="22" customWidth="1"/>
    <col min="7" max="7" width="5.71428571428571" style="20" customWidth="1"/>
    <col min="8" max="8" width="44.8571428571429" style="20" customWidth="1"/>
    <col min="9" max="9" width="10" style="23" customWidth="1"/>
    <col min="10" max="10" width="14.8571428571429" style="21" customWidth="1"/>
    <col min="11" max="16384" width="10.2857142857143" style="21"/>
  </cols>
  <sheetData>
    <row r="1" s="14" customFormat="1" ht="22.5" customHeight="1" spans="1:9">
      <c r="A1" s="5" t="s">
        <v>663</v>
      </c>
      <c r="B1" s="5"/>
      <c r="D1" s="24"/>
      <c r="E1" s="25"/>
      <c r="F1" s="26"/>
      <c r="G1" s="24"/>
      <c r="H1" s="27"/>
      <c r="I1" s="27"/>
    </row>
    <row r="2" s="15" customFormat="1" ht="37.5" customHeight="1" spans="1:9">
      <c r="A2" s="28" t="s">
        <v>664</v>
      </c>
      <c r="B2" s="28"/>
      <c r="C2" s="28"/>
      <c r="D2" s="28"/>
      <c r="E2" s="28"/>
      <c r="F2" s="28"/>
      <c r="G2" s="28"/>
      <c r="H2" s="28"/>
      <c r="I2" s="28"/>
    </row>
    <row r="3" s="16" customFormat="1" ht="22.5" customHeight="1" spans="1:9">
      <c r="A3" s="29"/>
      <c r="B3" s="29"/>
      <c r="D3" s="30"/>
      <c r="E3" s="31"/>
      <c r="F3" s="32"/>
      <c r="G3" s="30"/>
      <c r="H3" s="33" t="s">
        <v>38</v>
      </c>
      <c r="I3" s="33"/>
    </row>
    <row r="4" s="17" customFormat="1" ht="67.5" customHeight="1" spans="1:9">
      <c r="A4" s="34" t="s">
        <v>665</v>
      </c>
      <c r="B4" s="35" t="s">
        <v>666</v>
      </c>
      <c r="C4" s="35" t="s">
        <v>667</v>
      </c>
      <c r="D4" s="36" t="s">
        <v>668</v>
      </c>
      <c r="E4" s="37" t="s">
        <v>669</v>
      </c>
      <c r="F4" s="38" t="s">
        <v>670</v>
      </c>
      <c r="G4" s="39" t="s">
        <v>665</v>
      </c>
      <c r="H4" s="39" t="s">
        <v>671</v>
      </c>
      <c r="I4" s="69" t="s">
        <v>669</v>
      </c>
    </row>
    <row r="5" s="16" customFormat="1" ht="20.25" customHeight="1" spans="1:9">
      <c r="A5" s="40" t="s">
        <v>672</v>
      </c>
      <c r="B5" s="41"/>
      <c r="C5" s="42"/>
      <c r="D5" s="42"/>
      <c r="E5" s="42">
        <f>SUM(E6:E14)</f>
        <v>108657.4</v>
      </c>
      <c r="F5" s="42">
        <f>SUM(F6:F14)</f>
        <v>96062.772</v>
      </c>
      <c r="G5" s="43" t="s">
        <v>673</v>
      </c>
      <c r="H5" s="44"/>
      <c r="I5" s="70">
        <f>SUM(I6:I9)</f>
        <v>63038.942</v>
      </c>
    </row>
    <row r="6" s="16" customFormat="1" ht="32.25" customHeight="1" spans="1:9">
      <c r="A6" s="45">
        <v>1</v>
      </c>
      <c r="B6" s="46" t="s">
        <v>674</v>
      </c>
      <c r="C6" s="47">
        <v>112</v>
      </c>
      <c r="D6" s="47">
        <v>446</v>
      </c>
      <c r="E6" s="47">
        <v>50000</v>
      </c>
      <c r="F6" s="47">
        <f>E6*0.78</f>
        <v>39000</v>
      </c>
      <c r="G6" s="48">
        <v>1</v>
      </c>
      <c r="H6" s="49" t="s">
        <v>675</v>
      </c>
      <c r="I6" s="71">
        <v>29928.942</v>
      </c>
    </row>
    <row r="7" s="16" customFormat="1" ht="30" customHeight="1" spans="1:9">
      <c r="A7" s="45">
        <v>2</v>
      </c>
      <c r="B7" s="46" t="s">
        <v>676</v>
      </c>
      <c r="C7" s="47">
        <v>53.39</v>
      </c>
      <c r="D7" s="47">
        <v>660</v>
      </c>
      <c r="E7" s="47">
        <f>C7*D7</f>
        <v>35237.4</v>
      </c>
      <c r="F7" s="47">
        <f>E7*0.78</f>
        <v>27485.172</v>
      </c>
      <c r="G7" s="48">
        <v>2</v>
      </c>
      <c r="H7" s="49" t="s">
        <v>677</v>
      </c>
      <c r="I7" s="72">
        <v>19910</v>
      </c>
    </row>
    <row r="8" s="16" customFormat="1" ht="20.25" customHeight="1" spans="1:9">
      <c r="A8" s="45">
        <v>3</v>
      </c>
      <c r="B8" s="46" t="s">
        <v>678</v>
      </c>
      <c r="C8" s="47"/>
      <c r="D8" s="47"/>
      <c r="E8" s="47"/>
      <c r="F8" s="47">
        <v>11310</v>
      </c>
      <c r="G8" s="48">
        <v>3</v>
      </c>
      <c r="H8" s="49" t="s">
        <v>679</v>
      </c>
      <c r="I8" s="72">
        <v>8200</v>
      </c>
    </row>
    <row r="9" s="16" customFormat="1" ht="20.25" customHeight="1" spans="1:9">
      <c r="A9" s="45">
        <v>4</v>
      </c>
      <c r="B9" s="46" t="s">
        <v>680</v>
      </c>
      <c r="C9" s="47">
        <v>14</v>
      </c>
      <c r="D9" s="47">
        <v>500</v>
      </c>
      <c r="E9" s="47">
        <f>C9*D9</f>
        <v>7000</v>
      </c>
      <c r="F9" s="47">
        <f>E9*0.78</f>
        <v>5460</v>
      </c>
      <c r="G9" s="48">
        <v>4</v>
      </c>
      <c r="H9" s="49" t="s">
        <v>681</v>
      </c>
      <c r="I9" s="72">
        <v>5000</v>
      </c>
    </row>
    <row r="10" s="16" customFormat="1" ht="20.25" customHeight="1" spans="1:9">
      <c r="A10" s="45">
        <v>5</v>
      </c>
      <c r="B10" s="46" t="s">
        <v>682</v>
      </c>
      <c r="C10" s="47">
        <v>26</v>
      </c>
      <c r="D10" s="47">
        <v>250</v>
      </c>
      <c r="E10" s="47">
        <f>C10*D10</f>
        <v>6500</v>
      </c>
      <c r="F10" s="47">
        <f>E10*0.78</f>
        <v>5070</v>
      </c>
      <c r="G10" s="50" t="s">
        <v>683</v>
      </c>
      <c r="H10" s="50"/>
      <c r="I10" s="73">
        <f>SUM(I11:I14)</f>
        <v>15653</v>
      </c>
    </row>
    <row r="11" s="18" customFormat="1" ht="20.25" customHeight="1" spans="1:11">
      <c r="A11" s="45">
        <v>6</v>
      </c>
      <c r="B11" s="46" t="s">
        <v>684</v>
      </c>
      <c r="C11" s="47">
        <v>90</v>
      </c>
      <c r="D11" s="47">
        <v>40</v>
      </c>
      <c r="E11" s="47">
        <f>C11*D11</f>
        <v>3600</v>
      </c>
      <c r="F11" s="47">
        <f>E11*0.78</f>
        <v>2808</v>
      </c>
      <c r="G11" s="48">
        <v>1</v>
      </c>
      <c r="H11" s="51" t="s">
        <v>685</v>
      </c>
      <c r="I11" s="74">
        <v>6918</v>
      </c>
      <c r="K11" s="16"/>
    </row>
    <row r="12" s="16" customFormat="1" ht="20.25" customHeight="1" spans="1:9">
      <c r="A12" s="45">
        <v>7</v>
      </c>
      <c r="B12" s="46" t="s">
        <v>686</v>
      </c>
      <c r="C12" s="47">
        <v>88</v>
      </c>
      <c r="D12" s="47">
        <v>40</v>
      </c>
      <c r="E12" s="47">
        <f>C12*D12</f>
        <v>3520</v>
      </c>
      <c r="F12" s="47">
        <f>E12*0.78</f>
        <v>2745.6</v>
      </c>
      <c r="G12" s="48">
        <v>2</v>
      </c>
      <c r="H12" s="51" t="s">
        <v>687</v>
      </c>
      <c r="I12" s="74">
        <v>3986</v>
      </c>
    </row>
    <row r="13" s="19" customFormat="1" ht="20.25" customHeight="1" spans="1:11">
      <c r="A13" s="45">
        <v>8</v>
      </c>
      <c r="B13" s="46" t="s">
        <v>688</v>
      </c>
      <c r="C13" s="47">
        <v>14</v>
      </c>
      <c r="D13" s="47">
        <v>200</v>
      </c>
      <c r="E13" s="47">
        <f>C13*D13</f>
        <v>2800</v>
      </c>
      <c r="F13" s="47">
        <f>E13*0.78</f>
        <v>2184</v>
      </c>
      <c r="G13" s="48">
        <v>3</v>
      </c>
      <c r="H13" s="51" t="s">
        <v>689</v>
      </c>
      <c r="I13" s="74">
        <v>2781</v>
      </c>
      <c r="K13" s="16"/>
    </row>
    <row r="14" s="19" customFormat="1" ht="20.25" customHeight="1" spans="1:9">
      <c r="A14" s="45">
        <v>9</v>
      </c>
      <c r="B14" s="52"/>
      <c r="C14" s="47"/>
      <c r="D14" s="47"/>
      <c r="E14" s="47"/>
      <c r="F14" s="47"/>
      <c r="G14" s="48">
        <v>4</v>
      </c>
      <c r="H14" s="51" t="s">
        <v>690</v>
      </c>
      <c r="I14" s="74">
        <v>1968</v>
      </c>
    </row>
    <row r="15" s="19" customFormat="1" ht="20.25" customHeight="1" spans="1:9">
      <c r="A15" s="45">
        <v>10</v>
      </c>
      <c r="B15" s="52"/>
      <c r="C15" s="52"/>
      <c r="D15" s="52"/>
      <c r="E15" s="52"/>
      <c r="F15" s="52"/>
      <c r="G15" s="53" t="s">
        <v>691</v>
      </c>
      <c r="H15" s="53"/>
      <c r="I15" s="73">
        <v>10121</v>
      </c>
    </row>
    <row r="16" s="19" customFormat="1" ht="20.25" customHeight="1" spans="1:11">
      <c r="A16" s="45">
        <v>11</v>
      </c>
      <c r="B16" s="46"/>
      <c r="C16" s="54"/>
      <c r="D16" s="55"/>
      <c r="E16" s="56"/>
      <c r="F16" s="56"/>
      <c r="G16" s="50" t="s">
        <v>692</v>
      </c>
      <c r="H16" s="50"/>
      <c r="I16" s="73">
        <v>2519</v>
      </c>
      <c r="J16" s="19">
        <v>2518.74</v>
      </c>
      <c r="K16" s="19" t="s">
        <v>693</v>
      </c>
    </row>
    <row r="17" s="18" customFormat="1" ht="20.25" customHeight="1" spans="1:9">
      <c r="A17" s="45">
        <v>12</v>
      </c>
      <c r="B17" s="57"/>
      <c r="C17" s="58"/>
      <c r="D17" s="59"/>
      <c r="E17" s="60"/>
      <c r="F17" s="60"/>
      <c r="G17" s="50" t="s">
        <v>694</v>
      </c>
      <c r="H17" s="50"/>
      <c r="I17" s="70">
        <f>SUM(I18:I27)</f>
        <v>2452</v>
      </c>
    </row>
    <row r="18" s="19" customFormat="1" ht="20.25" customHeight="1" spans="1:9">
      <c r="A18" s="45">
        <v>13</v>
      </c>
      <c r="B18" s="46"/>
      <c r="C18" s="54"/>
      <c r="D18" s="55"/>
      <c r="E18" s="56"/>
      <c r="F18" s="56"/>
      <c r="G18" s="45">
        <v>1</v>
      </c>
      <c r="H18" s="46" t="s">
        <v>695</v>
      </c>
      <c r="I18" s="75">
        <v>1302</v>
      </c>
    </row>
    <row r="19" s="19" customFormat="1" ht="20.25" customHeight="1" spans="1:9">
      <c r="A19" s="45">
        <v>14</v>
      </c>
      <c r="B19" s="46"/>
      <c r="C19" s="54"/>
      <c r="D19" s="55"/>
      <c r="E19" s="56"/>
      <c r="F19" s="56"/>
      <c r="G19" s="45">
        <v>2</v>
      </c>
      <c r="H19" s="46" t="s">
        <v>696</v>
      </c>
      <c r="I19" s="75">
        <v>320</v>
      </c>
    </row>
    <row r="20" s="19" customFormat="1" ht="20.25" customHeight="1" spans="1:10">
      <c r="A20" s="45">
        <v>15</v>
      </c>
      <c r="B20" s="52"/>
      <c r="C20" s="52"/>
      <c r="D20" s="61"/>
      <c r="E20" s="62"/>
      <c r="F20" s="62"/>
      <c r="G20" s="45">
        <v>3</v>
      </c>
      <c r="H20" s="46" t="s">
        <v>697</v>
      </c>
      <c r="I20" s="75">
        <v>301</v>
      </c>
      <c r="J20" s="76"/>
    </row>
    <row r="21" s="19" customFormat="1" ht="20.25" customHeight="1" spans="1:14">
      <c r="A21" s="45">
        <v>16</v>
      </c>
      <c r="B21" s="52"/>
      <c r="C21" s="52"/>
      <c r="D21" s="61"/>
      <c r="E21" s="62"/>
      <c r="F21" s="62"/>
      <c r="G21" s="45">
        <v>4</v>
      </c>
      <c r="H21" s="46" t="s">
        <v>698</v>
      </c>
      <c r="I21" s="75">
        <v>193</v>
      </c>
      <c r="L21" s="19" t="s">
        <v>699</v>
      </c>
      <c r="N21" s="19">
        <v>10121</v>
      </c>
    </row>
    <row r="22" s="19" customFormat="1" ht="20.25" customHeight="1" spans="1:11">
      <c r="A22" s="45">
        <v>17</v>
      </c>
      <c r="B22" s="52"/>
      <c r="C22" s="52"/>
      <c r="D22" s="61"/>
      <c r="E22" s="62"/>
      <c r="F22" s="62"/>
      <c r="G22" s="45">
        <v>5</v>
      </c>
      <c r="H22" s="46" t="s">
        <v>700</v>
      </c>
      <c r="I22" s="75">
        <v>175</v>
      </c>
      <c r="K22" s="76"/>
    </row>
    <row r="23" s="19" customFormat="1" ht="20.25" customHeight="1" spans="1:9">
      <c r="A23" s="45">
        <v>18</v>
      </c>
      <c r="B23" s="52"/>
      <c r="C23" s="52"/>
      <c r="D23" s="61"/>
      <c r="E23" s="62"/>
      <c r="F23" s="62"/>
      <c r="G23" s="45">
        <v>6</v>
      </c>
      <c r="H23" s="46" t="s">
        <v>701</v>
      </c>
      <c r="I23" s="75">
        <v>81</v>
      </c>
    </row>
    <row r="24" s="19" customFormat="1" ht="20.25" customHeight="1" spans="1:9">
      <c r="A24" s="45">
        <v>19</v>
      </c>
      <c r="B24" s="52"/>
      <c r="C24" s="52"/>
      <c r="D24" s="61"/>
      <c r="E24" s="62"/>
      <c r="F24" s="62"/>
      <c r="G24" s="45">
        <v>7</v>
      </c>
      <c r="H24" s="46" t="s">
        <v>702</v>
      </c>
      <c r="I24" s="75">
        <v>41</v>
      </c>
    </row>
    <row r="25" s="19" customFormat="1" ht="20.25" customHeight="1" spans="1:9">
      <c r="A25" s="45">
        <v>20</v>
      </c>
      <c r="B25" s="52"/>
      <c r="C25" s="52"/>
      <c r="D25" s="61"/>
      <c r="E25" s="62"/>
      <c r="F25" s="62"/>
      <c r="G25" s="45">
        <v>8</v>
      </c>
      <c r="H25" s="46" t="s">
        <v>703</v>
      </c>
      <c r="I25" s="75">
        <v>23</v>
      </c>
    </row>
    <row r="26" s="19" customFormat="1" ht="20.25" customHeight="1" spans="1:9">
      <c r="A26" s="45">
        <v>21</v>
      </c>
      <c r="B26" s="52"/>
      <c r="C26" s="52"/>
      <c r="D26" s="61"/>
      <c r="E26" s="62"/>
      <c r="F26" s="62"/>
      <c r="G26" s="45">
        <v>9</v>
      </c>
      <c r="H26" s="46" t="s">
        <v>704</v>
      </c>
      <c r="I26" s="75">
        <v>15</v>
      </c>
    </row>
    <row r="27" s="19" customFormat="1" ht="20.25" customHeight="1" spans="1:9">
      <c r="A27" s="45">
        <v>22</v>
      </c>
      <c r="B27" s="52"/>
      <c r="C27" s="52"/>
      <c r="D27" s="61"/>
      <c r="E27" s="62"/>
      <c r="F27" s="62"/>
      <c r="G27" s="45">
        <v>10</v>
      </c>
      <c r="H27" s="46" t="s">
        <v>705</v>
      </c>
      <c r="I27" s="75">
        <v>1</v>
      </c>
    </row>
    <row r="28" s="19" customFormat="1" ht="20.25" customHeight="1" spans="1:9">
      <c r="A28" s="45">
        <v>23</v>
      </c>
      <c r="B28" s="52"/>
      <c r="C28" s="52"/>
      <c r="D28" s="61"/>
      <c r="E28" s="62"/>
      <c r="F28" s="62"/>
      <c r="G28" s="53" t="s">
        <v>706</v>
      </c>
      <c r="H28" s="53"/>
      <c r="I28" s="73">
        <f>SUM(I29:I31)</f>
        <v>2278.83</v>
      </c>
    </row>
    <row r="29" s="19" customFormat="1" ht="20.25" customHeight="1" spans="1:9">
      <c r="A29" s="45">
        <v>24</v>
      </c>
      <c r="B29" s="52"/>
      <c r="C29" s="52"/>
      <c r="D29" s="61"/>
      <c r="E29" s="62"/>
      <c r="F29" s="62"/>
      <c r="G29" s="48">
        <v>1</v>
      </c>
      <c r="H29" s="49" t="s">
        <v>707</v>
      </c>
      <c r="I29" s="74">
        <v>1097</v>
      </c>
    </row>
    <row r="30" s="19" customFormat="1" ht="20.25" customHeight="1" spans="1:9">
      <c r="A30" s="45">
        <v>25</v>
      </c>
      <c r="B30" s="52"/>
      <c r="C30" s="52"/>
      <c r="D30" s="61"/>
      <c r="E30" s="62"/>
      <c r="F30" s="62"/>
      <c r="G30" s="48">
        <v>2</v>
      </c>
      <c r="H30" s="49" t="s">
        <v>677</v>
      </c>
      <c r="I30" s="74">
        <f>415.33+654.5</f>
        <v>1069.83</v>
      </c>
    </row>
    <row r="31" s="19" customFormat="1" ht="20.25" customHeight="1" spans="1:9">
      <c r="A31" s="45">
        <v>26</v>
      </c>
      <c r="B31" s="52"/>
      <c r="C31" s="52"/>
      <c r="D31" s="61"/>
      <c r="E31" s="62"/>
      <c r="F31" s="62"/>
      <c r="G31" s="48">
        <v>3</v>
      </c>
      <c r="H31" s="49" t="s">
        <v>681</v>
      </c>
      <c r="I31" s="74">
        <v>112</v>
      </c>
    </row>
    <row r="32" s="19" customFormat="1" ht="20.25" customHeight="1" spans="1:11">
      <c r="A32" s="63" t="s">
        <v>574</v>
      </c>
      <c r="B32" s="64"/>
      <c r="C32" s="64"/>
      <c r="D32" s="64"/>
      <c r="E32" s="65"/>
      <c r="F32" s="66">
        <f>F5</f>
        <v>96062.772</v>
      </c>
      <c r="G32" s="67" t="s">
        <v>575</v>
      </c>
      <c r="H32" s="68"/>
      <c r="I32" s="66">
        <f>I5+I10+I16+I17+I28+I15</f>
        <v>96062.772</v>
      </c>
      <c r="K32" s="76"/>
    </row>
  </sheetData>
  <sortState ref="B6:F13">
    <sortCondition ref="F6:F13" descending="1"/>
  </sortState>
  <mergeCells count="13">
    <mergeCell ref="H1:I1"/>
    <mergeCell ref="A2:I2"/>
    <mergeCell ref="A3:B3"/>
    <mergeCell ref="H3:I3"/>
    <mergeCell ref="A5:B5"/>
    <mergeCell ref="G5:H5"/>
    <mergeCell ref="G10:H10"/>
    <mergeCell ref="G15:H15"/>
    <mergeCell ref="G16:H16"/>
    <mergeCell ref="G17:H17"/>
    <mergeCell ref="G28:H28"/>
    <mergeCell ref="A32:E32"/>
    <mergeCell ref="G32:H32"/>
  </mergeCells>
  <printOptions horizontalCentered="1"/>
  <pageMargins left="0.393055555555556" right="0.393055555555556" top="0.786805555555556" bottom="0.590277777777778" header="0.393055555555556" footer="0.393055555555556"/>
  <pageSetup paperSize="9" firstPageNumber="34" orientation="landscape" useFirstPageNumber="1"/>
  <headerFooter alignWithMargins="0">
    <oddFooter>&amp;C&amp;"宋体,常规"&amp;12&amp;P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2" sqref="A2:E2"/>
    </sheetView>
  </sheetViews>
  <sheetFormatPr defaultColWidth="10" defaultRowHeight="12.75" outlineLevelCol="4"/>
  <cols>
    <col min="1" max="1" width="42.8571428571429" style="4" customWidth="1"/>
    <col min="2" max="5" width="24.2857142857143" style="4" customWidth="1"/>
    <col min="6" max="16384" width="10" style="4"/>
  </cols>
  <sheetData>
    <row r="1" s="1" customFormat="1" ht="25.9" customHeight="1" spans="1:1">
      <c r="A1" s="5" t="s">
        <v>708</v>
      </c>
    </row>
    <row r="2" s="2" customFormat="1" ht="45" customHeight="1" spans="1:5">
      <c r="A2" s="6" t="s">
        <v>709</v>
      </c>
      <c r="B2" s="6"/>
      <c r="C2" s="6"/>
      <c r="D2" s="6"/>
      <c r="E2" s="6"/>
    </row>
    <row r="3" s="1" customFormat="1" ht="25.9" customHeight="1" spans="5:5">
      <c r="E3" s="7" t="s">
        <v>38</v>
      </c>
    </row>
    <row r="4" s="3" customFormat="1" ht="34.9" customHeight="1" spans="1:5">
      <c r="A4" s="8"/>
      <c r="B4" s="9" t="s">
        <v>710</v>
      </c>
      <c r="C4" s="9" t="s">
        <v>711</v>
      </c>
      <c r="D4" s="9" t="s">
        <v>332</v>
      </c>
      <c r="E4" s="9" t="s">
        <v>42</v>
      </c>
    </row>
    <row r="5" s="1" customFormat="1" ht="33" customHeight="1" spans="1:5">
      <c r="A5" s="10" t="s">
        <v>712</v>
      </c>
      <c r="B5" s="11"/>
      <c r="C5" s="11"/>
      <c r="D5" s="11"/>
      <c r="E5" s="12"/>
    </row>
    <row r="6" s="1" customFormat="1" ht="33" customHeight="1" spans="1:5">
      <c r="A6" s="13" t="s">
        <v>713</v>
      </c>
      <c r="B6" s="13">
        <v>217070.51</v>
      </c>
      <c r="C6" s="13">
        <v>78352.03</v>
      </c>
      <c r="D6" s="13">
        <f>B6+C6</f>
        <v>295422.54</v>
      </c>
      <c r="E6" s="13"/>
    </row>
    <row r="7" s="1" customFormat="1" ht="33" customHeight="1" spans="1:5">
      <c r="A7" s="13" t="s">
        <v>714</v>
      </c>
      <c r="B7" s="13">
        <f>103711+11200</f>
        <v>114911</v>
      </c>
      <c r="C7" s="13">
        <f>201</f>
        <v>201</v>
      </c>
      <c r="D7" s="13">
        <f t="shared" ref="D7:D9" si="0">B7+C7</f>
        <v>115112</v>
      </c>
      <c r="E7" s="13"/>
    </row>
    <row r="8" s="1" customFormat="1" ht="33" customHeight="1" spans="1:5">
      <c r="A8" s="13" t="s">
        <v>715</v>
      </c>
      <c r="B8" s="13">
        <f>21553.2+142.5+280+1949.57+80000-201</f>
        <v>103724.27</v>
      </c>
      <c r="C8" s="13">
        <v>201</v>
      </c>
      <c r="D8" s="13">
        <f t="shared" si="0"/>
        <v>103925.27</v>
      </c>
      <c r="E8" s="13"/>
    </row>
    <row r="9" s="1" customFormat="1" ht="33" customHeight="1" spans="1:5">
      <c r="A9" s="13" t="s">
        <v>716</v>
      </c>
      <c r="B9" s="13">
        <f>B6+B7-B8</f>
        <v>228257.24</v>
      </c>
      <c r="C9" s="13">
        <f>C6+C7-C8</f>
        <v>78352.03</v>
      </c>
      <c r="D9" s="13">
        <f t="shared" si="0"/>
        <v>306609.27</v>
      </c>
      <c r="E9" s="13"/>
    </row>
    <row r="10" s="1" customFormat="1" ht="33" customHeight="1" spans="1:5">
      <c r="A10" s="10" t="s">
        <v>717</v>
      </c>
      <c r="B10" s="11"/>
      <c r="C10" s="11"/>
      <c r="D10" s="11"/>
      <c r="E10" s="12"/>
    </row>
    <row r="11" s="1" customFormat="1" ht="33" customHeight="1" spans="1:5">
      <c r="A11" s="13" t="s">
        <v>718</v>
      </c>
      <c r="B11" s="13">
        <v>221855</v>
      </c>
      <c r="C11" s="13">
        <v>82352</v>
      </c>
      <c r="D11" s="13">
        <f>B11+C11</f>
        <v>304207</v>
      </c>
      <c r="E11" s="13"/>
    </row>
    <row r="12" s="1" customFormat="1" ht="33" customHeight="1" spans="1:5">
      <c r="A12" s="13" t="s">
        <v>719</v>
      </c>
      <c r="B12" s="13">
        <v>11200</v>
      </c>
      <c r="C12" s="13"/>
      <c r="D12" s="13">
        <f>B12+C12</f>
        <v>11200</v>
      </c>
      <c r="E12" s="13"/>
    </row>
    <row r="13" s="1" customFormat="1" ht="33" customHeight="1" spans="1:5">
      <c r="A13" s="13" t="s">
        <v>720</v>
      </c>
      <c r="B13" s="13">
        <v>233055</v>
      </c>
      <c r="C13" s="13">
        <v>82352</v>
      </c>
      <c r="D13" s="13">
        <v>315407</v>
      </c>
      <c r="E13" s="13"/>
    </row>
  </sheetData>
  <mergeCells count="3">
    <mergeCell ref="A2:E2"/>
    <mergeCell ref="A5:E5"/>
    <mergeCell ref="A10:E10"/>
  </mergeCells>
  <printOptions horizontalCentered="1"/>
  <pageMargins left="0.393055555555556" right="0.393055555555556" top="0.786805555555556" bottom="0.590277777777778" header="0.393055555555556" footer="0.393055555555556"/>
  <pageSetup paperSize="9" firstPageNumber="36" orientation="landscape" useFirstPageNumber="1"/>
  <headerFooter alignWithMargins="0">
    <oddFooter>&amp;C&amp;"宋体,常规"&amp;12&amp;P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8" sqref="A18:F18"/>
    </sheetView>
  </sheetViews>
  <sheetFormatPr defaultColWidth="9" defaultRowHeight="12.75" outlineLevelCol="5"/>
  <cols>
    <col min="1" max="1" width="32.8571428571429" style="4" customWidth="1"/>
    <col min="2" max="2" width="11.4285714285714" style="4" customWidth="1"/>
    <col min="3" max="3" width="7.14285714285714" style="4" customWidth="1"/>
    <col min="4" max="4" width="32.8571428571429" style="4" customWidth="1"/>
    <col min="5" max="5" width="11.4285714285714" style="4" customWidth="1"/>
    <col min="6" max="6" width="45" style="4" customWidth="1"/>
    <col min="7" max="7" width="9.14285714285714" style="4"/>
    <col min="8" max="8" width="9.71428571428571" style="4" customWidth="1"/>
    <col min="9" max="16384" width="9.14285714285714" style="4"/>
  </cols>
  <sheetData>
    <row r="1" s="297" customFormat="1" ht="20.25" customHeight="1" spans="1:1">
      <c r="A1" s="5" t="s">
        <v>2</v>
      </c>
    </row>
    <row r="2" ht="27.75" customHeight="1" spans="1:6">
      <c r="A2" s="299" t="s">
        <v>3</v>
      </c>
      <c r="B2" s="299"/>
      <c r="C2" s="299"/>
      <c r="D2" s="299"/>
      <c r="E2" s="299"/>
      <c r="F2" s="299"/>
    </row>
    <row r="3" s="298" customFormat="1" ht="20.25" customHeight="1" spans="1:6">
      <c r="A3" s="300"/>
      <c r="B3" s="300"/>
      <c r="C3" s="77"/>
      <c r="D3" s="301"/>
      <c r="E3" s="77"/>
      <c r="F3" s="302" t="s">
        <v>4</v>
      </c>
    </row>
    <row r="4" s="298" customFormat="1" ht="20.25" customHeight="1" spans="1:6">
      <c r="A4" s="303" t="s">
        <v>5</v>
      </c>
      <c r="B4" s="303" t="s">
        <v>6</v>
      </c>
      <c r="C4" s="303" t="s">
        <v>7</v>
      </c>
      <c r="D4" s="303" t="s">
        <v>8</v>
      </c>
      <c r="E4" s="303" t="s">
        <v>6</v>
      </c>
      <c r="F4" s="303" t="s">
        <v>7</v>
      </c>
    </row>
    <row r="5" s="298" customFormat="1" ht="20.25" customHeight="1" spans="1:6">
      <c r="A5" s="304" t="s">
        <v>9</v>
      </c>
      <c r="B5" s="303">
        <v>105880</v>
      </c>
      <c r="C5" s="305"/>
      <c r="D5" s="304" t="s">
        <v>10</v>
      </c>
      <c r="E5" s="303">
        <f>E6+E7+E9</f>
        <v>40773</v>
      </c>
      <c r="F5" s="305"/>
    </row>
    <row r="6" s="298" customFormat="1" ht="20.25" customHeight="1" spans="1:6">
      <c r="A6" s="306"/>
      <c r="B6" s="306"/>
      <c r="C6" s="306"/>
      <c r="D6" s="307" t="s">
        <v>11</v>
      </c>
      <c r="E6" s="303">
        <v>2809</v>
      </c>
      <c r="F6" s="305"/>
    </row>
    <row r="7" s="298" customFormat="1" ht="20.25" customHeight="1" spans="1:6">
      <c r="A7" s="304" t="s">
        <v>12</v>
      </c>
      <c r="B7" s="303">
        <f>SUM(B8:B12)</f>
        <v>13793</v>
      </c>
      <c r="C7" s="305"/>
      <c r="D7" s="307" t="s">
        <v>13</v>
      </c>
      <c r="E7" s="303">
        <f>SUM(E8)</f>
        <v>14146</v>
      </c>
      <c r="F7" s="305"/>
    </row>
    <row r="8" s="298" customFormat="1" ht="20.25" customHeight="1" spans="1:6">
      <c r="A8" s="305" t="s">
        <v>14</v>
      </c>
      <c r="B8" s="303">
        <v>4513</v>
      </c>
      <c r="C8" s="305"/>
      <c r="D8" s="308" t="s">
        <v>15</v>
      </c>
      <c r="E8" s="303">
        <v>14146</v>
      </c>
      <c r="F8" s="305"/>
    </row>
    <row r="9" s="298" customFormat="1" ht="20.25" customHeight="1" spans="1:6">
      <c r="A9" s="305" t="s">
        <v>16</v>
      </c>
      <c r="B9" s="303">
        <v>1400</v>
      </c>
      <c r="C9" s="305"/>
      <c r="D9" s="307" t="s">
        <v>17</v>
      </c>
      <c r="E9" s="303">
        <f>E10+E11</f>
        <v>23818</v>
      </c>
      <c r="F9" s="305"/>
    </row>
    <row r="10" s="298" customFormat="1" ht="20.25" customHeight="1" spans="1:6">
      <c r="A10" s="305" t="s">
        <v>18</v>
      </c>
      <c r="B10" s="303">
        <v>6500</v>
      </c>
      <c r="C10" s="305"/>
      <c r="D10" s="308" t="s">
        <v>19</v>
      </c>
      <c r="E10" s="303">
        <v>7639</v>
      </c>
      <c r="F10" s="305"/>
    </row>
    <row r="11" s="298" customFormat="1" ht="20.25" customHeight="1" spans="1:6">
      <c r="A11" s="305" t="s">
        <v>20</v>
      </c>
      <c r="B11" s="303">
        <v>473</v>
      </c>
      <c r="C11" s="309"/>
      <c r="D11" s="308" t="s">
        <v>21</v>
      </c>
      <c r="E11" s="303">
        <v>16179</v>
      </c>
      <c r="F11" s="308"/>
    </row>
    <row r="12" s="298" customFormat="1" ht="48" customHeight="1" spans="1:6">
      <c r="A12" s="305" t="s">
        <v>22</v>
      </c>
      <c r="B12" s="310">
        <f>1380-B11</f>
        <v>907</v>
      </c>
      <c r="C12" s="306"/>
      <c r="D12" s="304" t="s">
        <v>23</v>
      </c>
      <c r="E12" s="303">
        <f>B5+B7-E5</f>
        <v>78900</v>
      </c>
      <c r="F12" s="308" t="s">
        <v>24</v>
      </c>
    </row>
    <row r="13" s="297" customFormat="1" ht="33.75" customHeight="1" spans="1:6">
      <c r="A13" s="304" t="s">
        <v>25</v>
      </c>
      <c r="B13" s="303">
        <v>8000</v>
      </c>
      <c r="C13" s="305"/>
      <c r="D13" s="304" t="s">
        <v>26</v>
      </c>
      <c r="E13" s="303">
        <f>E12+B13</f>
        <v>86900</v>
      </c>
      <c r="F13" s="305" t="s">
        <v>27</v>
      </c>
    </row>
    <row r="14" s="297" customFormat="1" ht="20.25" customHeight="1" spans="1:6">
      <c r="A14" s="311" t="s">
        <v>28</v>
      </c>
      <c r="B14" s="303">
        <v>13600</v>
      </c>
      <c r="C14" s="305"/>
      <c r="D14" s="311" t="s">
        <v>29</v>
      </c>
      <c r="E14" s="303">
        <v>13600</v>
      </c>
      <c r="F14" s="305"/>
    </row>
    <row r="15" s="297" customFormat="1" ht="20.25" customHeight="1" spans="1:6">
      <c r="A15" s="311" t="s">
        <v>30</v>
      </c>
      <c r="B15" s="303">
        <v>8525</v>
      </c>
      <c r="C15" s="305"/>
      <c r="D15" s="311" t="s">
        <v>31</v>
      </c>
      <c r="E15" s="303">
        <v>8525</v>
      </c>
      <c r="F15" s="305"/>
    </row>
    <row r="16" s="297" customFormat="1" ht="20.25" customHeight="1" spans="1:6">
      <c r="A16" s="306"/>
      <c r="B16" s="306"/>
      <c r="C16" s="306"/>
      <c r="D16" s="311" t="s">
        <v>32</v>
      </c>
      <c r="E16" s="303"/>
      <c r="F16" s="305"/>
    </row>
    <row r="17" s="297" customFormat="1" ht="19.5" customHeight="1" spans="1:6">
      <c r="A17" s="312" t="s">
        <v>33</v>
      </c>
      <c r="B17" s="303">
        <f>B5+B7+B13+B14+B15</f>
        <v>149798</v>
      </c>
      <c r="C17" s="305"/>
      <c r="D17" s="312" t="s">
        <v>34</v>
      </c>
      <c r="E17" s="303">
        <f>E5+E13+E14+E15</f>
        <v>149798</v>
      </c>
      <c r="F17" s="305"/>
    </row>
    <row r="18" s="297" customFormat="1" ht="112.5" customHeight="1" spans="1:6">
      <c r="A18" s="313" t="s">
        <v>35</v>
      </c>
      <c r="B18" s="313"/>
      <c r="C18" s="313"/>
      <c r="D18" s="313"/>
      <c r="E18" s="313"/>
      <c r="F18" s="313"/>
    </row>
  </sheetData>
  <mergeCells count="3">
    <mergeCell ref="A2:F2"/>
    <mergeCell ref="A3:B3"/>
    <mergeCell ref="A18:F18"/>
  </mergeCells>
  <printOptions horizontalCentered="1"/>
  <pageMargins left="0.393055555555556" right="0.393055555555556" top="0.786805555555556" bottom="0.590277777777778" header="0.393055555555556" footer="0.393055555555556"/>
  <pageSetup paperSize="9" orientation="landscape"/>
  <headerFooter alignWithMargins="0">
    <oddFooter>&amp;C&amp;"宋体,常规"&amp;12&amp;P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opLeftCell="A28" workbookViewId="0">
      <selection activeCell="F17" sqref="F17"/>
    </sheetView>
  </sheetViews>
  <sheetFormatPr defaultColWidth="9" defaultRowHeight="12.75"/>
  <cols>
    <col min="1" max="1" width="42.8571428571429" style="4" customWidth="1"/>
    <col min="2" max="4" width="15.5714285714286" style="4" customWidth="1"/>
    <col min="5" max="5" width="15.5714285714286" style="255" customWidth="1"/>
    <col min="6" max="6" width="35.7142857142857" style="4" customWidth="1"/>
    <col min="7" max="10" width="11.1428571428571" style="4" customWidth="1"/>
    <col min="11" max="16384" width="9.14285714285714" style="4"/>
  </cols>
  <sheetData>
    <row r="1" ht="24" customHeight="1" spans="1:1">
      <c r="A1" s="5" t="s">
        <v>36</v>
      </c>
    </row>
    <row r="2" ht="45" customHeight="1" spans="1:9">
      <c r="A2" s="256" t="s">
        <v>37</v>
      </c>
      <c r="B2" s="256"/>
      <c r="C2" s="256"/>
      <c r="D2" s="256"/>
      <c r="E2" s="256"/>
      <c r="F2" s="256"/>
      <c r="G2" s="257"/>
      <c r="H2" s="257"/>
      <c r="I2" s="257"/>
    </row>
    <row r="3" s="253" customFormat="1" ht="22.5" customHeight="1" spans="1:9">
      <c r="A3" s="128"/>
      <c r="B3" s="128"/>
      <c r="C3" s="258"/>
      <c r="D3" s="259" t="s">
        <v>38</v>
      </c>
      <c r="E3" s="259"/>
      <c r="F3" s="259"/>
      <c r="G3" s="258"/>
      <c r="H3" s="258"/>
      <c r="I3" s="258"/>
    </row>
    <row r="4" s="254" customFormat="1" ht="22.5" customHeight="1" spans="1:9">
      <c r="A4" s="260" t="s">
        <v>39</v>
      </c>
      <c r="B4" s="261" t="s">
        <v>40</v>
      </c>
      <c r="C4" s="260" t="s">
        <v>41</v>
      </c>
      <c r="D4" s="260"/>
      <c r="E4" s="260"/>
      <c r="F4" s="260" t="s">
        <v>42</v>
      </c>
      <c r="G4" s="262"/>
      <c r="H4" s="262"/>
      <c r="I4" s="262"/>
    </row>
    <row r="5" s="254" customFormat="1" ht="22.5" customHeight="1" spans="1:9">
      <c r="A5" s="260"/>
      <c r="B5" s="261"/>
      <c r="C5" s="261" t="s">
        <v>43</v>
      </c>
      <c r="D5" s="261" t="s">
        <v>44</v>
      </c>
      <c r="E5" s="263" t="s">
        <v>45</v>
      </c>
      <c r="F5" s="260"/>
      <c r="G5" s="262"/>
      <c r="H5" s="262"/>
      <c r="I5" s="262"/>
    </row>
    <row r="6" s="1" customFormat="1" ht="22.5" customHeight="1" spans="1:9">
      <c r="A6" s="264" t="s">
        <v>46</v>
      </c>
      <c r="B6" s="265">
        <f>B7+B22</f>
        <v>103800</v>
      </c>
      <c r="C6" s="265">
        <f>C7+C22</f>
        <v>105880</v>
      </c>
      <c r="D6" s="265">
        <f t="shared" ref="D6:D39" si="0">C6-B6</f>
        <v>2080</v>
      </c>
      <c r="E6" s="266">
        <f t="shared" ref="E6:E39" si="1">D6/B6*100</f>
        <v>2.00385356454721</v>
      </c>
      <c r="F6" s="267"/>
      <c r="G6" s="268"/>
      <c r="H6" s="268"/>
      <c r="I6" s="268"/>
    </row>
    <row r="7" s="1" customFormat="1" ht="22.5" customHeight="1" spans="1:9">
      <c r="A7" s="269" t="s">
        <v>47</v>
      </c>
      <c r="B7" s="265">
        <f>B8+B19</f>
        <v>91995</v>
      </c>
      <c r="C7" s="265">
        <f>C8+C19</f>
        <v>94670</v>
      </c>
      <c r="D7" s="265">
        <f t="shared" si="0"/>
        <v>2675</v>
      </c>
      <c r="E7" s="266">
        <f t="shared" si="1"/>
        <v>2.90776672645252</v>
      </c>
      <c r="F7" s="267"/>
      <c r="G7" s="268"/>
      <c r="H7" s="268"/>
      <c r="I7" s="268"/>
    </row>
    <row r="8" s="1" customFormat="1" ht="22.5" customHeight="1" spans="1:9">
      <c r="A8" s="269" t="s">
        <v>48</v>
      </c>
      <c r="B8" s="270">
        <f>SUM(B9:B18)</f>
        <v>91174</v>
      </c>
      <c r="C8" s="270">
        <f>SUM(C9:C18)</f>
        <v>93670</v>
      </c>
      <c r="D8" s="270">
        <f t="shared" si="0"/>
        <v>2496</v>
      </c>
      <c r="E8" s="271">
        <f t="shared" si="1"/>
        <v>2.73762256783732</v>
      </c>
      <c r="F8" s="267"/>
      <c r="G8" s="268"/>
      <c r="H8" s="268"/>
      <c r="I8" s="268"/>
    </row>
    <row r="9" s="1" customFormat="1" ht="22.5" customHeight="1" spans="1:9">
      <c r="A9" s="272" t="s">
        <v>49</v>
      </c>
      <c r="B9" s="273">
        <v>42244</v>
      </c>
      <c r="C9" s="274">
        <v>43200</v>
      </c>
      <c r="D9" s="274">
        <f t="shared" si="0"/>
        <v>956</v>
      </c>
      <c r="E9" s="275">
        <f t="shared" si="1"/>
        <v>2.26304327241738</v>
      </c>
      <c r="F9" s="276"/>
      <c r="G9" s="277"/>
      <c r="H9" s="277"/>
      <c r="I9" s="277"/>
    </row>
    <row r="10" s="1" customFormat="1" ht="22.5" customHeight="1" spans="1:9">
      <c r="A10" s="272" t="s">
        <v>50</v>
      </c>
      <c r="B10" s="273">
        <v>18500</v>
      </c>
      <c r="C10" s="274">
        <f>21450</f>
        <v>21450</v>
      </c>
      <c r="D10" s="274">
        <f t="shared" si="0"/>
        <v>2950</v>
      </c>
      <c r="E10" s="275">
        <f t="shared" si="1"/>
        <v>15.9459459459459</v>
      </c>
      <c r="F10" s="278" t="s">
        <v>51</v>
      </c>
      <c r="G10" s="277"/>
      <c r="H10" s="277"/>
      <c r="I10" s="277"/>
    </row>
    <row r="11" s="1" customFormat="1" ht="22.5" customHeight="1" spans="1:9">
      <c r="A11" s="272" t="s">
        <v>52</v>
      </c>
      <c r="B11" s="273">
        <v>5800</v>
      </c>
      <c r="C11" s="274">
        <v>5910</v>
      </c>
      <c r="D11" s="274">
        <f t="shared" si="0"/>
        <v>110</v>
      </c>
      <c r="E11" s="275">
        <f t="shared" si="1"/>
        <v>1.89655172413793</v>
      </c>
      <c r="F11" s="279"/>
      <c r="G11" s="277"/>
      <c r="H11" s="277"/>
      <c r="I11" s="277"/>
    </row>
    <row r="12" s="1" customFormat="1" ht="22.5" customHeight="1" spans="1:9">
      <c r="A12" s="272" t="s">
        <v>53</v>
      </c>
      <c r="B12" s="273">
        <v>60</v>
      </c>
      <c r="C12" s="274">
        <v>70</v>
      </c>
      <c r="D12" s="274">
        <f t="shared" si="0"/>
        <v>10</v>
      </c>
      <c r="E12" s="275">
        <f t="shared" si="1"/>
        <v>16.6666666666667</v>
      </c>
      <c r="F12" s="279"/>
      <c r="G12" s="277"/>
      <c r="H12" s="277"/>
      <c r="I12" s="277"/>
    </row>
    <row r="13" s="1" customFormat="1" ht="22.5" customHeight="1" spans="1:9">
      <c r="A13" s="272" t="s">
        <v>54</v>
      </c>
      <c r="B13" s="273">
        <v>6300</v>
      </c>
      <c r="C13" s="274">
        <v>6640</v>
      </c>
      <c r="D13" s="274">
        <f t="shared" si="0"/>
        <v>340</v>
      </c>
      <c r="E13" s="275">
        <f t="shared" si="1"/>
        <v>5.3968253968254</v>
      </c>
      <c r="F13" s="279"/>
      <c r="G13" s="277"/>
      <c r="H13" s="277"/>
      <c r="I13" s="277"/>
    </row>
    <row r="14" s="1" customFormat="1" ht="22.5" customHeight="1" spans="1:9">
      <c r="A14" s="272" t="s">
        <v>55</v>
      </c>
      <c r="B14" s="273">
        <v>4200</v>
      </c>
      <c r="C14" s="274">
        <v>4550</v>
      </c>
      <c r="D14" s="274">
        <f t="shared" si="0"/>
        <v>350</v>
      </c>
      <c r="E14" s="275">
        <f t="shared" si="1"/>
        <v>8.33333333333333</v>
      </c>
      <c r="F14" s="279"/>
      <c r="G14" s="277"/>
      <c r="H14" s="277"/>
      <c r="I14" s="277"/>
    </row>
    <row r="15" s="1" customFormat="1" ht="22.5" customHeight="1" spans="1:6">
      <c r="A15" s="272" t="s">
        <v>56</v>
      </c>
      <c r="B15" s="273">
        <v>1300</v>
      </c>
      <c r="C15" s="274">
        <v>1400</v>
      </c>
      <c r="D15" s="274">
        <f t="shared" si="0"/>
        <v>100</v>
      </c>
      <c r="E15" s="275">
        <f t="shared" si="1"/>
        <v>7.69230769230769</v>
      </c>
      <c r="F15" s="279"/>
    </row>
    <row r="16" s="1" customFormat="1" ht="22.5" customHeight="1" spans="1:6">
      <c r="A16" s="272" t="s">
        <v>57</v>
      </c>
      <c r="B16" s="273">
        <v>2300</v>
      </c>
      <c r="C16" s="274">
        <v>2500</v>
      </c>
      <c r="D16" s="274">
        <f t="shared" si="0"/>
        <v>200</v>
      </c>
      <c r="E16" s="275">
        <f t="shared" si="1"/>
        <v>8.69565217391304</v>
      </c>
      <c r="F16" s="278"/>
    </row>
    <row r="17" s="1" customFormat="1" ht="37.5" customHeight="1" spans="1:6">
      <c r="A17" s="272" t="s">
        <v>58</v>
      </c>
      <c r="B17" s="273">
        <v>9800</v>
      </c>
      <c r="C17" s="274">
        <f>6850</f>
        <v>6850</v>
      </c>
      <c r="D17" s="274">
        <f t="shared" si="0"/>
        <v>-2950</v>
      </c>
      <c r="E17" s="275">
        <f t="shared" si="1"/>
        <v>-30.1020408163265</v>
      </c>
      <c r="F17" s="280" t="s">
        <v>59</v>
      </c>
    </row>
    <row r="18" s="1" customFormat="1" ht="22.5" customHeight="1" spans="1:6">
      <c r="A18" s="272" t="s">
        <v>60</v>
      </c>
      <c r="B18" s="273">
        <v>670</v>
      </c>
      <c r="C18" s="274">
        <v>1100</v>
      </c>
      <c r="D18" s="274">
        <f t="shared" si="0"/>
        <v>430</v>
      </c>
      <c r="E18" s="275">
        <f t="shared" si="1"/>
        <v>64.1791044776119</v>
      </c>
      <c r="F18" s="278" t="s">
        <v>61</v>
      </c>
    </row>
    <row r="19" s="1" customFormat="1" ht="22.5" customHeight="1" spans="1:6">
      <c r="A19" s="281" t="s">
        <v>62</v>
      </c>
      <c r="B19" s="265">
        <f>B20+B21</f>
        <v>821</v>
      </c>
      <c r="C19" s="265">
        <f>C20+C21</f>
        <v>1000</v>
      </c>
      <c r="D19" s="265">
        <f t="shared" si="0"/>
        <v>179</v>
      </c>
      <c r="E19" s="266">
        <f t="shared" si="1"/>
        <v>21.8026796589525</v>
      </c>
      <c r="F19" s="282"/>
    </row>
    <row r="20" s="1" customFormat="1" ht="22.5" customHeight="1" spans="1:6">
      <c r="A20" s="272" t="s">
        <v>63</v>
      </c>
      <c r="B20" s="273">
        <v>800</v>
      </c>
      <c r="C20" s="274">
        <f>1000</f>
        <v>1000</v>
      </c>
      <c r="D20" s="274">
        <f t="shared" si="0"/>
        <v>200</v>
      </c>
      <c r="E20" s="275">
        <f t="shared" si="1"/>
        <v>25</v>
      </c>
      <c r="F20" s="279"/>
    </row>
    <row r="21" s="1" customFormat="1" ht="22.5" customHeight="1" spans="1:6">
      <c r="A21" s="283" t="s">
        <v>64</v>
      </c>
      <c r="B21" s="273">
        <v>21</v>
      </c>
      <c r="C21" s="274"/>
      <c r="D21" s="274">
        <f t="shared" si="0"/>
        <v>-21</v>
      </c>
      <c r="E21" s="275">
        <f t="shared" si="1"/>
        <v>-100</v>
      </c>
      <c r="F21" s="279"/>
    </row>
    <row r="22" s="1" customFormat="1" ht="24" customHeight="1" spans="1:6">
      <c r="A22" s="284" t="s">
        <v>65</v>
      </c>
      <c r="B22" s="270">
        <f>SUM(B23:B25,B30:B32)</f>
        <v>11805</v>
      </c>
      <c r="C22" s="270">
        <f>SUM(C23:C25,C30:C32)</f>
        <v>11210</v>
      </c>
      <c r="D22" s="270">
        <f t="shared" si="0"/>
        <v>-595</v>
      </c>
      <c r="E22" s="271">
        <f t="shared" si="1"/>
        <v>-5.04023718763236</v>
      </c>
      <c r="F22" s="282"/>
    </row>
    <row r="23" s="1" customFormat="1" ht="24" customHeight="1" spans="1:6">
      <c r="A23" s="272" t="s">
        <v>66</v>
      </c>
      <c r="B23" s="273">
        <v>420</v>
      </c>
      <c r="C23" s="274">
        <v>350</v>
      </c>
      <c r="D23" s="274">
        <f t="shared" si="0"/>
        <v>-70</v>
      </c>
      <c r="E23" s="275">
        <f t="shared" si="1"/>
        <v>-16.6666666666667</v>
      </c>
      <c r="F23" s="279"/>
    </row>
    <row r="24" s="1" customFormat="1" ht="24" customHeight="1" spans="1:6">
      <c r="A24" s="285" t="s">
        <v>67</v>
      </c>
      <c r="B24" s="273">
        <v>635</v>
      </c>
      <c r="C24" s="274">
        <v>600</v>
      </c>
      <c r="D24" s="274">
        <f t="shared" si="0"/>
        <v>-35</v>
      </c>
      <c r="E24" s="275">
        <f t="shared" si="1"/>
        <v>-5.51181102362205</v>
      </c>
      <c r="F24" s="279"/>
    </row>
    <row r="25" s="1" customFormat="1" ht="24" customHeight="1" spans="1:6">
      <c r="A25" s="283" t="s">
        <v>68</v>
      </c>
      <c r="B25" s="286">
        <f>SUM(B26:B29)</f>
        <v>3700</v>
      </c>
      <c r="C25" s="286">
        <f>SUM(C26:C29)</f>
        <v>3760</v>
      </c>
      <c r="D25" s="286">
        <f t="shared" si="0"/>
        <v>60</v>
      </c>
      <c r="E25" s="287">
        <f t="shared" si="1"/>
        <v>1.62162162162162</v>
      </c>
      <c r="F25" s="279"/>
    </row>
    <row r="26" s="1" customFormat="1" ht="24" customHeight="1" spans="1:6">
      <c r="A26" s="288" t="s">
        <v>69</v>
      </c>
      <c r="B26" s="273"/>
      <c r="C26" s="274"/>
      <c r="D26" s="274">
        <f t="shared" si="0"/>
        <v>0</v>
      </c>
      <c r="E26" s="275"/>
      <c r="F26" s="280"/>
    </row>
    <row r="27" s="1" customFormat="1" ht="24" customHeight="1" spans="1:6">
      <c r="A27" s="288" t="s">
        <v>70</v>
      </c>
      <c r="B27" s="273">
        <v>2400</v>
      </c>
      <c r="C27" s="274">
        <v>2460</v>
      </c>
      <c r="D27" s="274">
        <f t="shared" si="0"/>
        <v>60</v>
      </c>
      <c r="E27" s="275">
        <f t="shared" si="1"/>
        <v>2.5</v>
      </c>
      <c r="F27" s="279"/>
    </row>
    <row r="28" s="1" customFormat="1" ht="24" customHeight="1" spans="1:6">
      <c r="A28" s="288" t="s">
        <v>71</v>
      </c>
      <c r="B28" s="273"/>
      <c r="C28" s="274"/>
      <c r="D28" s="274">
        <f t="shared" si="0"/>
        <v>0</v>
      </c>
      <c r="E28" s="275"/>
      <c r="F28" s="279"/>
    </row>
    <row r="29" s="1" customFormat="1" ht="24" customHeight="1" spans="1:6">
      <c r="A29" s="288" t="s">
        <v>72</v>
      </c>
      <c r="B29" s="273">
        <v>1300</v>
      </c>
      <c r="C29" s="274">
        <v>1300</v>
      </c>
      <c r="D29" s="274">
        <f t="shared" si="0"/>
        <v>0</v>
      </c>
      <c r="E29" s="275">
        <f t="shared" si="1"/>
        <v>0</v>
      </c>
      <c r="F29" s="279"/>
    </row>
    <row r="30" s="1" customFormat="1" ht="24" customHeight="1" spans="1:6">
      <c r="A30" s="288" t="s">
        <v>73</v>
      </c>
      <c r="B30" s="273">
        <v>700</v>
      </c>
      <c r="C30" s="274">
        <v>500</v>
      </c>
      <c r="D30" s="274">
        <f t="shared" si="0"/>
        <v>-200</v>
      </c>
      <c r="E30" s="275">
        <f t="shared" si="1"/>
        <v>-28.5714285714286</v>
      </c>
      <c r="F30" s="278"/>
    </row>
    <row r="31" s="1" customFormat="1" ht="24" customHeight="1" spans="1:8">
      <c r="A31" s="272" t="s">
        <v>74</v>
      </c>
      <c r="B31" s="273">
        <v>2000</v>
      </c>
      <c r="C31" s="274">
        <v>3000</v>
      </c>
      <c r="D31" s="274">
        <f t="shared" si="0"/>
        <v>1000</v>
      </c>
      <c r="E31" s="275">
        <f t="shared" si="1"/>
        <v>50</v>
      </c>
      <c r="F31" s="278"/>
      <c r="G31" s="277"/>
      <c r="H31" s="277"/>
    </row>
    <row r="32" s="1" customFormat="1" ht="24" customHeight="1" spans="1:8">
      <c r="A32" s="272" t="s">
        <v>75</v>
      </c>
      <c r="B32" s="273">
        <v>4350</v>
      </c>
      <c r="C32" s="274">
        <v>3000</v>
      </c>
      <c r="D32" s="274">
        <f t="shared" si="0"/>
        <v>-1350</v>
      </c>
      <c r="E32" s="275">
        <f t="shared" si="1"/>
        <v>-31.0344827586207</v>
      </c>
      <c r="F32" s="279"/>
      <c r="G32" s="277"/>
      <c r="H32" s="277"/>
    </row>
    <row r="33" s="1" customFormat="1" ht="24" customHeight="1" spans="1:8">
      <c r="A33" s="289" t="s">
        <v>76</v>
      </c>
      <c r="B33" s="265">
        <f>SUM(B34:B37)</f>
        <v>79000</v>
      </c>
      <c r="C33" s="265">
        <f>SUM(C34:C37)</f>
        <v>84240</v>
      </c>
      <c r="D33" s="265">
        <f t="shared" si="0"/>
        <v>5240</v>
      </c>
      <c r="E33" s="266">
        <f t="shared" si="1"/>
        <v>6.63291139240506</v>
      </c>
      <c r="F33" s="282"/>
      <c r="G33" s="268"/>
      <c r="H33" s="268"/>
    </row>
    <row r="34" s="1" customFormat="1" ht="24" customHeight="1" spans="1:8">
      <c r="A34" s="272" t="s">
        <v>49</v>
      </c>
      <c r="B34" s="286">
        <f>B9</f>
        <v>42244</v>
      </c>
      <c r="C34" s="286">
        <f>C9</f>
        <v>43200</v>
      </c>
      <c r="D34" s="274">
        <f t="shared" si="0"/>
        <v>956</v>
      </c>
      <c r="E34" s="275">
        <f t="shared" si="1"/>
        <v>2.26304327241738</v>
      </c>
      <c r="F34" s="279"/>
      <c r="G34" s="277"/>
      <c r="H34" s="277"/>
    </row>
    <row r="35" s="1" customFormat="1" ht="24" customHeight="1" spans="1:8">
      <c r="A35" s="272" t="s">
        <v>50</v>
      </c>
      <c r="B35" s="274">
        <f>B10*1.5</f>
        <v>27750</v>
      </c>
      <c r="C35" s="274">
        <f>C10*1.5</f>
        <v>32175</v>
      </c>
      <c r="D35" s="274">
        <f t="shared" si="0"/>
        <v>4425</v>
      </c>
      <c r="E35" s="275">
        <f t="shared" si="1"/>
        <v>15.9459459459459</v>
      </c>
      <c r="F35" s="279"/>
      <c r="G35" s="277"/>
      <c r="H35" s="277"/>
    </row>
    <row r="36" s="1" customFormat="1" ht="24" customHeight="1" spans="1:8">
      <c r="A36" s="272" t="s">
        <v>52</v>
      </c>
      <c r="B36" s="274">
        <f>B11*1.5</f>
        <v>8700</v>
      </c>
      <c r="C36" s="274">
        <f>C11*1.5</f>
        <v>8865</v>
      </c>
      <c r="D36" s="274">
        <f t="shared" si="0"/>
        <v>165</v>
      </c>
      <c r="E36" s="275">
        <f t="shared" si="1"/>
        <v>1.89655172413793</v>
      </c>
      <c r="F36" s="279"/>
      <c r="G36" s="277"/>
      <c r="H36" s="277"/>
    </row>
    <row r="37" s="1" customFormat="1" ht="24" customHeight="1" spans="1:8">
      <c r="A37" s="272" t="s">
        <v>77</v>
      </c>
      <c r="B37" s="273">
        <v>306</v>
      </c>
      <c r="C37" s="274"/>
      <c r="D37" s="274">
        <f t="shared" si="0"/>
        <v>-306</v>
      </c>
      <c r="E37" s="275">
        <f t="shared" si="1"/>
        <v>-100</v>
      </c>
      <c r="F37" s="279"/>
      <c r="G37" s="277"/>
      <c r="H37" s="277"/>
    </row>
    <row r="38" s="1" customFormat="1" ht="24" customHeight="1" spans="1:8">
      <c r="A38" s="289" t="s">
        <v>78</v>
      </c>
      <c r="B38" s="265">
        <f>B6+B33</f>
        <v>182800</v>
      </c>
      <c r="C38" s="265">
        <f>C6+C33</f>
        <v>190120</v>
      </c>
      <c r="D38" s="265">
        <f t="shared" si="0"/>
        <v>7320</v>
      </c>
      <c r="E38" s="290">
        <f t="shared" si="1"/>
        <v>4.00437636761488</v>
      </c>
      <c r="F38" s="267"/>
      <c r="G38" s="268"/>
      <c r="H38" s="268"/>
    </row>
    <row r="39" s="1" customFormat="1" ht="24" customHeight="1" spans="1:8">
      <c r="A39" s="291" t="s">
        <v>79</v>
      </c>
      <c r="B39" s="292">
        <f>B8+B33</f>
        <v>170174</v>
      </c>
      <c r="C39" s="292">
        <f>C8+C33</f>
        <v>177910</v>
      </c>
      <c r="D39" s="292">
        <f t="shared" si="0"/>
        <v>7736</v>
      </c>
      <c r="E39" s="293">
        <f t="shared" si="1"/>
        <v>4.54593533677295</v>
      </c>
      <c r="F39" s="267"/>
      <c r="G39" s="268"/>
      <c r="H39" s="268"/>
    </row>
    <row r="40" s="1" customFormat="1" ht="24" customHeight="1" spans="1:8">
      <c r="A40" s="294" t="s">
        <v>80</v>
      </c>
      <c r="B40" s="295"/>
      <c r="C40" s="295"/>
      <c r="D40" s="295"/>
      <c r="E40" s="295"/>
      <c r="F40" s="295"/>
      <c r="H40" s="296"/>
    </row>
  </sheetData>
  <mergeCells count="8">
    <mergeCell ref="A2:F2"/>
    <mergeCell ref="A3:B3"/>
    <mergeCell ref="D3:F3"/>
    <mergeCell ref="C4:E4"/>
    <mergeCell ref="A40:F40"/>
    <mergeCell ref="A4:A5"/>
    <mergeCell ref="B4:B5"/>
    <mergeCell ref="F4:F5"/>
  </mergeCells>
  <printOptions horizontalCentered="1"/>
  <pageMargins left="0.393055555555556" right="0.393055555555556" top="0.786805555555556" bottom="0.590277777777778" header="0.393055555555556" footer="0.393055555555556"/>
  <pageSetup paperSize="9" firstPageNumber="2" orientation="landscape" useFirstPageNumber="1"/>
  <headerFooter alignWithMargins="0">
    <oddFooter>&amp;C&amp;"宋体,常规"&amp;12&amp;P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91"/>
  <sheetViews>
    <sheetView showZeros="0" zoomScale="115" zoomScaleNormal="115" workbookViewId="0">
      <pane xSplit="1" ySplit="6" topLeftCell="B247" activePane="bottomRight" state="frozen"/>
      <selection/>
      <selection pane="topRight"/>
      <selection pane="bottomLeft"/>
      <selection pane="bottomRight" activeCell="E226" sqref="E226"/>
    </sheetView>
  </sheetViews>
  <sheetFormatPr defaultColWidth="9.28571428571429" defaultRowHeight="15.75"/>
  <cols>
    <col min="1" max="1" width="41.4285714285714" style="204" customWidth="1"/>
    <col min="2" max="5" width="7.14285714285714" style="117" customWidth="1"/>
    <col min="6" max="7" width="10" style="117" customWidth="1"/>
    <col min="8" max="9" width="7.14285714285714" style="117" customWidth="1"/>
    <col min="10" max="10" width="10" style="117" customWidth="1"/>
    <col min="11" max="11" width="7.14285714285714" style="117" customWidth="1"/>
    <col min="12" max="12" width="7.14285714285714" style="126" customWidth="1"/>
    <col min="13" max="13" width="12.8571428571429" style="140" customWidth="1"/>
    <col min="14" max="14" width="9.71428571428571" style="141" customWidth="1"/>
    <col min="15" max="15" width="10.4285714285714" style="117" customWidth="1"/>
    <col min="16" max="217" width="10.4285714285714" style="203" customWidth="1"/>
    <col min="218" max="16384" width="9.28571428571429" style="203"/>
  </cols>
  <sheetData>
    <row r="1" ht="18.75" customHeight="1" spans="1:1">
      <c r="A1" s="5" t="s">
        <v>81</v>
      </c>
    </row>
    <row r="2" s="198" customFormat="1" ht="37.5" customHeight="1" spans="1:15">
      <c r="A2" s="205" t="s">
        <v>82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20"/>
      <c r="M2" s="221"/>
      <c r="N2" s="222"/>
      <c r="O2" s="223"/>
    </row>
    <row r="3" s="199" customFormat="1" ht="18.75" customHeight="1" spans="1:15">
      <c r="A3" s="206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24"/>
      <c r="M3" s="225" t="s">
        <v>83</v>
      </c>
      <c r="N3" s="226"/>
      <c r="O3" s="207"/>
    </row>
    <row r="4" s="200" customFormat="1" ht="18.75" customHeight="1" spans="1:15">
      <c r="A4" s="208" t="s">
        <v>84</v>
      </c>
      <c r="B4" s="209" t="s">
        <v>85</v>
      </c>
      <c r="C4" s="210" t="s">
        <v>86</v>
      </c>
      <c r="D4" s="211"/>
      <c r="E4" s="211"/>
      <c r="F4" s="211"/>
      <c r="G4" s="211"/>
      <c r="H4" s="211"/>
      <c r="I4" s="211"/>
      <c r="J4" s="212"/>
      <c r="K4" s="209" t="s">
        <v>87</v>
      </c>
      <c r="L4" s="227" t="s">
        <v>88</v>
      </c>
      <c r="M4" s="228" t="s">
        <v>89</v>
      </c>
      <c r="N4" s="229"/>
      <c r="O4" s="230"/>
    </row>
    <row r="5" s="200" customFormat="1" ht="18.75" customHeight="1" spans="1:15">
      <c r="A5" s="208"/>
      <c r="B5" s="209"/>
      <c r="C5" s="209" t="s">
        <v>90</v>
      </c>
      <c r="D5" s="210" t="s">
        <v>91</v>
      </c>
      <c r="E5" s="211"/>
      <c r="F5" s="211"/>
      <c r="G5" s="211"/>
      <c r="H5" s="212"/>
      <c r="I5" s="231" t="s">
        <v>92</v>
      </c>
      <c r="J5" s="232"/>
      <c r="K5" s="209"/>
      <c r="L5" s="227"/>
      <c r="M5" s="228"/>
      <c r="N5" s="229"/>
      <c r="O5" s="230"/>
    </row>
    <row r="6" s="200" customFormat="1" ht="33.75" customHeight="1" spans="1:15">
      <c r="A6" s="208"/>
      <c r="B6" s="209"/>
      <c r="C6" s="209"/>
      <c r="D6" s="209" t="s">
        <v>93</v>
      </c>
      <c r="E6" s="209" t="s">
        <v>94</v>
      </c>
      <c r="F6" s="209" t="s">
        <v>95</v>
      </c>
      <c r="G6" s="209" t="s">
        <v>96</v>
      </c>
      <c r="H6" s="213" t="s">
        <v>97</v>
      </c>
      <c r="I6" s="209" t="s">
        <v>93</v>
      </c>
      <c r="J6" s="209" t="s">
        <v>95</v>
      </c>
      <c r="K6" s="209"/>
      <c r="L6" s="227"/>
      <c r="M6" s="228"/>
      <c r="N6" s="229"/>
      <c r="O6" s="230"/>
    </row>
    <row r="7" s="201" customFormat="1" ht="18.75" customHeight="1" spans="1:15">
      <c r="A7" s="214" t="s">
        <v>98</v>
      </c>
      <c r="B7" s="215">
        <f>SUM(B8,B13,B17,B24,B29,B34,B38,B42,B46,B51,B55,B58,B61,B64,B68,B70,B72,B76,B80,B84,B87,B91)</f>
        <v>10169</v>
      </c>
      <c r="C7" s="215">
        <f t="shared" ref="C7:J7" si="0">SUM(C8,C13,C17,C24,C29,C34,C38,C42,C46,C51,C55,C58,C61,C64,C68,C70,C72,C76,C80,C84,C87,C91)</f>
        <v>12777</v>
      </c>
      <c r="D7" s="215">
        <f t="shared" si="0"/>
        <v>12777</v>
      </c>
      <c r="E7" s="215">
        <f t="shared" si="0"/>
        <v>9384</v>
      </c>
      <c r="F7" s="215">
        <f t="shared" si="0"/>
        <v>3283</v>
      </c>
      <c r="G7" s="215">
        <f t="shared" si="0"/>
        <v>110</v>
      </c>
      <c r="H7" s="215">
        <f t="shared" ref="H7" si="1">SUM(H8,H13,H17,H24,H29,H34,H38,H42,H46,H51,H55,H58,H61,H64,H68,H70,H72,H76,H80,H84,H87,H91)</f>
        <v>0</v>
      </c>
      <c r="I7" s="215">
        <f t="shared" si="0"/>
        <v>0</v>
      </c>
      <c r="J7" s="215">
        <f t="shared" si="0"/>
        <v>0</v>
      </c>
      <c r="K7" s="215">
        <f t="shared" ref="K7:K70" si="2">C7-B7</f>
        <v>2608</v>
      </c>
      <c r="L7" s="233">
        <f t="shared" ref="L7:L70" si="3">K7/B7*100</f>
        <v>25.646572917691</v>
      </c>
      <c r="M7" s="234"/>
      <c r="N7" s="235">
        <v>201</v>
      </c>
      <c r="O7" s="201" t="s">
        <v>99</v>
      </c>
    </row>
    <row r="8" s="202" customFormat="1" ht="18.75" customHeight="1" spans="1:15">
      <c r="A8" s="216" t="s">
        <v>100</v>
      </c>
      <c r="B8" s="217">
        <f>SUM(B9:B12)</f>
        <v>579</v>
      </c>
      <c r="C8" s="217">
        <f t="shared" ref="C8:J8" si="4">SUM(C9:C12)</f>
        <v>636</v>
      </c>
      <c r="D8" s="217">
        <f t="shared" si="4"/>
        <v>636</v>
      </c>
      <c r="E8" s="217">
        <f t="shared" si="4"/>
        <v>465</v>
      </c>
      <c r="F8" s="217">
        <f t="shared" si="4"/>
        <v>156</v>
      </c>
      <c r="G8" s="217">
        <f t="shared" si="4"/>
        <v>15</v>
      </c>
      <c r="H8" s="217">
        <f t="shared" ref="H8" si="5">SUM(H9:H12)</f>
        <v>0</v>
      </c>
      <c r="I8" s="217">
        <f t="shared" si="4"/>
        <v>0</v>
      </c>
      <c r="J8" s="217">
        <f t="shared" si="4"/>
        <v>0</v>
      </c>
      <c r="K8" s="217">
        <f t="shared" si="2"/>
        <v>57</v>
      </c>
      <c r="L8" s="236">
        <f t="shared" si="3"/>
        <v>9.84455958549223</v>
      </c>
      <c r="M8" s="237"/>
      <c r="N8" s="238">
        <v>20101</v>
      </c>
      <c r="O8" s="202" t="s">
        <v>101</v>
      </c>
    </row>
    <row r="9" s="199" customFormat="1" ht="18.75" customHeight="1" spans="1:15">
      <c r="A9" s="218" t="s">
        <v>102</v>
      </c>
      <c r="B9" s="219">
        <v>529</v>
      </c>
      <c r="C9" s="219">
        <f t="shared" ref="C9:C67" si="6">SUM(D9,I9)</f>
        <v>540</v>
      </c>
      <c r="D9" s="219">
        <f>SUM(E9:H9)</f>
        <v>540</v>
      </c>
      <c r="E9" s="219">
        <v>465</v>
      </c>
      <c r="F9" s="219">
        <v>60</v>
      </c>
      <c r="G9" s="219">
        <v>15</v>
      </c>
      <c r="H9" s="219"/>
      <c r="I9" s="219">
        <f t="shared" ref="I9:I67" si="7">SUM(J9)</f>
        <v>0</v>
      </c>
      <c r="J9" s="219"/>
      <c r="K9" s="219">
        <f t="shared" si="2"/>
        <v>11</v>
      </c>
      <c r="L9" s="239">
        <f t="shared" si="3"/>
        <v>2.07939508506616</v>
      </c>
      <c r="M9" s="240"/>
      <c r="N9" s="226">
        <v>2010101</v>
      </c>
      <c r="O9" s="207" t="s">
        <v>103</v>
      </c>
    </row>
    <row r="10" s="199" customFormat="1" ht="18.75" customHeight="1" spans="1:15">
      <c r="A10" s="218" t="s">
        <v>104</v>
      </c>
      <c r="B10" s="219"/>
      <c r="C10" s="219">
        <f t="shared" si="6"/>
        <v>60</v>
      </c>
      <c r="D10" s="219">
        <f t="shared" ref="D10:D12" si="8">SUM(E10:H10)</f>
        <v>60</v>
      </c>
      <c r="E10" s="219"/>
      <c r="F10" s="219">
        <v>60</v>
      </c>
      <c r="G10" s="219"/>
      <c r="H10" s="219"/>
      <c r="I10" s="219">
        <f t="shared" si="7"/>
        <v>0</v>
      </c>
      <c r="J10" s="219"/>
      <c r="K10" s="219">
        <f t="shared" si="2"/>
        <v>60</v>
      </c>
      <c r="L10" s="239"/>
      <c r="M10" s="240"/>
      <c r="N10" s="226" t="s">
        <v>105</v>
      </c>
      <c r="O10" s="207" t="s">
        <v>103</v>
      </c>
    </row>
    <row r="11" s="199" customFormat="1" ht="18.75" customHeight="1" spans="1:15">
      <c r="A11" s="218" t="s">
        <v>106</v>
      </c>
      <c r="B11" s="219">
        <v>50</v>
      </c>
      <c r="C11" s="219">
        <f t="shared" si="6"/>
        <v>0</v>
      </c>
      <c r="D11" s="219">
        <f t="shared" si="8"/>
        <v>0</v>
      </c>
      <c r="E11" s="219"/>
      <c r="F11" s="219"/>
      <c r="G11" s="219"/>
      <c r="H11" s="219"/>
      <c r="I11" s="219">
        <f t="shared" si="7"/>
        <v>0</v>
      </c>
      <c r="J11" s="219"/>
      <c r="K11" s="219">
        <f t="shared" si="2"/>
        <v>-50</v>
      </c>
      <c r="L11" s="239">
        <f t="shared" si="3"/>
        <v>-100</v>
      </c>
      <c r="M11" s="241"/>
      <c r="N11" s="226">
        <v>2010104</v>
      </c>
      <c r="O11" s="207" t="s">
        <v>103</v>
      </c>
    </row>
    <row r="12" s="199" customFormat="1" ht="18.75" customHeight="1" spans="1:15">
      <c r="A12" s="218" t="s">
        <v>107</v>
      </c>
      <c r="B12" s="219"/>
      <c r="C12" s="219">
        <f t="shared" si="6"/>
        <v>36</v>
      </c>
      <c r="D12" s="219">
        <f t="shared" si="8"/>
        <v>36</v>
      </c>
      <c r="E12" s="219"/>
      <c r="F12" s="219">
        <v>36</v>
      </c>
      <c r="G12" s="219"/>
      <c r="H12" s="219"/>
      <c r="I12" s="219">
        <f t="shared" si="7"/>
        <v>0</v>
      </c>
      <c r="J12" s="219"/>
      <c r="K12" s="219">
        <f t="shared" si="2"/>
        <v>36</v>
      </c>
      <c r="L12" s="239"/>
      <c r="M12" s="240"/>
      <c r="N12" s="226">
        <v>2010108</v>
      </c>
      <c r="O12" s="207" t="s">
        <v>103</v>
      </c>
    </row>
    <row r="13" s="202" customFormat="1" ht="18.75" customHeight="1" spans="1:15">
      <c r="A13" s="216" t="s">
        <v>108</v>
      </c>
      <c r="B13" s="217">
        <f>SUM(B14:B16)</f>
        <v>487</v>
      </c>
      <c r="C13" s="217">
        <f t="shared" ref="C13:J13" si="9">SUM(C14:C16)</f>
        <v>501</v>
      </c>
      <c r="D13" s="217">
        <f t="shared" si="9"/>
        <v>501</v>
      </c>
      <c r="E13" s="217">
        <f t="shared" si="9"/>
        <v>395</v>
      </c>
      <c r="F13" s="217">
        <f t="shared" si="9"/>
        <v>103</v>
      </c>
      <c r="G13" s="217">
        <f t="shared" si="9"/>
        <v>3</v>
      </c>
      <c r="H13" s="217">
        <f t="shared" si="9"/>
        <v>0</v>
      </c>
      <c r="I13" s="217">
        <f t="shared" si="9"/>
        <v>0</v>
      </c>
      <c r="J13" s="217">
        <f t="shared" si="9"/>
        <v>0</v>
      </c>
      <c r="K13" s="217">
        <f t="shared" si="2"/>
        <v>14</v>
      </c>
      <c r="L13" s="236">
        <f t="shared" si="3"/>
        <v>2.87474332648871</v>
      </c>
      <c r="M13" s="237"/>
      <c r="N13" s="238">
        <v>20102</v>
      </c>
      <c r="O13" s="202" t="s">
        <v>101</v>
      </c>
    </row>
    <row r="14" s="199" customFormat="1" ht="18.75" customHeight="1" spans="1:15">
      <c r="A14" s="218" t="s">
        <v>102</v>
      </c>
      <c r="B14" s="219">
        <v>437</v>
      </c>
      <c r="C14" s="219">
        <f t="shared" si="6"/>
        <v>453</v>
      </c>
      <c r="D14" s="219">
        <f t="shared" ref="D14:D16" si="10">SUM(E14:H14)</f>
        <v>453</v>
      </c>
      <c r="E14" s="219">
        <v>395</v>
      </c>
      <c r="F14" s="219">
        <v>55</v>
      </c>
      <c r="G14" s="219">
        <v>3</v>
      </c>
      <c r="H14" s="219"/>
      <c r="I14" s="219">
        <f t="shared" si="7"/>
        <v>0</v>
      </c>
      <c r="J14" s="219"/>
      <c r="K14" s="219">
        <f t="shared" si="2"/>
        <v>16</v>
      </c>
      <c r="L14" s="239">
        <f t="shared" si="3"/>
        <v>3.66132723112128</v>
      </c>
      <c r="M14" s="240"/>
      <c r="N14" s="226">
        <v>2010201</v>
      </c>
      <c r="O14" s="207" t="s">
        <v>103</v>
      </c>
    </row>
    <row r="15" s="199" customFormat="1" ht="18.75" customHeight="1" spans="1:15">
      <c r="A15" s="218" t="s">
        <v>104</v>
      </c>
      <c r="B15" s="219"/>
      <c r="C15" s="219">
        <f t="shared" si="6"/>
        <v>48</v>
      </c>
      <c r="D15" s="219">
        <f t="shared" si="10"/>
        <v>48</v>
      </c>
      <c r="E15" s="219"/>
      <c r="F15" s="219">
        <v>48</v>
      </c>
      <c r="G15" s="219"/>
      <c r="H15" s="219"/>
      <c r="I15" s="219">
        <f t="shared" si="7"/>
        <v>0</v>
      </c>
      <c r="J15" s="219"/>
      <c r="K15" s="219">
        <f t="shared" si="2"/>
        <v>48</v>
      </c>
      <c r="L15" s="239"/>
      <c r="M15" s="240"/>
      <c r="N15" s="226">
        <v>2010202</v>
      </c>
      <c r="O15" s="207" t="s">
        <v>103</v>
      </c>
    </row>
    <row r="16" s="199" customFormat="1" ht="18.75" customHeight="1" spans="1:15">
      <c r="A16" s="218" t="s">
        <v>109</v>
      </c>
      <c r="B16" s="219">
        <v>50</v>
      </c>
      <c r="C16" s="219">
        <f t="shared" si="6"/>
        <v>0</v>
      </c>
      <c r="D16" s="219">
        <f t="shared" si="10"/>
        <v>0</v>
      </c>
      <c r="E16" s="219"/>
      <c r="F16" s="219"/>
      <c r="G16" s="219"/>
      <c r="H16" s="219"/>
      <c r="I16" s="219">
        <f t="shared" si="7"/>
        <v>0</v>
      </c>
      <c r="J16" s="219"/>
      <c r="K16" s="219">
        <f t="shared" si="2"/>
        <v>-50</v>
      </c>
      <c r="L16" s="239">
        <f t="shared" si="3"/>
        <v>-100</v>
      </c>
      <c r="M16" s="241"/>
      <c r="N16" s="226">
        <v>2010204</v>
      </c>
      <c r="O16" s="207" t="s">
        <v>103</v>
      </c>
    </row>
    <row r="17" s="202" customFormat="1" ht="18.75" customHeight="1" spans="1:15">
      <c r="A17" s="216" t="s">
        <v>110</v>
      </c>
      <c r="B17" s="217">
        <f>SUM(B18:B23)</f>
        <v>3053</v>
      </c>
      <c r="C17" s="217">
        <f t="shared" ref="C17:J17" si="11">SUM(C18:C23)</f>
        <v>3530</v>
      </c>
      <c r="D17" s="217">
        <f t="shared" si="11"/>
        <v>3530</v>
      </c>
      <c r="E17" s="217">
        <f t="shared" si="11"/>
        <v>2443</v>
      </c>
      <c r="F17" s="217">
        <f t="shared" si="11"/>
        <v>1066</v>
      </c>
      <c r="G17" s="217">
        <f t="shared" si="11"/>
        <v>21</v>
      </c>
      <c r="H17" s="217">
        <f t="shared" si="11"/>
        <v>0</v>
      </c>
      <c r="I17" s="217">
        <f t="shared" si="11"/>
        <v>0</v>
      </c>
      <c r="J17" s="217">
        <f t="shared" si="11"/>
        <v>0</v>
      </c>
      <c r="K17" s="217">
        <f t="shared" si="2"/>
        <v>477</v>
      </c>
      <c r="L17" s="236">
        <f t="shared" si="3"/>
        <v>15.6239764166394</v>
      </c>
      <c r="M17" s="237"/>
      <c r="N17" s="238">
        <v>20103</v>
      </c>
      <c r="O17" s="202" t="s">
        <v>101</v>
      </c>
    </row>
    <row r="18" s="199" customFormat="1" ht="18.75" customHeight="1" spans="1:15">
      <c r="A18" s="218" t="s">
        <v>102</v>
      </c>
      <c r="B18" s="219">
        <v>1680</v>
      </c>
      <c r="C18" s="219">
        <f t="shared" si="6"/>
        <v>1775</v>
      </c>
      <c r="D18" s="219">
        <f t="shared" ref="D18:D23" si="12">SUM(E18:H18)</f>
        <v>1775</v>
      </c>
      <c r="E18" s="219">
        <v>1550</v>
      </c>
      <c r="F18" s="219">
        <v>205</v>
      </c>
      <c r="G18" s="219">
        <v>20</v>
      </c>
      <c r="H18" s="219"/>
      <c r="I18" s="219">
        <f t="shared" si="7"/>
        <v>0</v>
      </c>
      <c r="J18" s="219"/>
      <c r="K18" s="219">
        <f t="shared" si="2"/>
        <v>95</v>
      </c>
      <c r="L18" s="239">
        <f t="shared" si="3"/>
        <v>5.65476190476191</v>
      </c>
      <c r="M18" s="240"/>
      <c r="N18" s="226">
        <v>2010301</v>
      </c>
      <c r="O18" s="207" t="s">
        <v>103</v>
      </c>
    </row>
    <row r="19" s="199" customFormat="1" ht="18.75" customHeight="1" spans="1:15">
      <c r="A19" s="218" t="s">
        <v>111</v>
      </c>
      <c r="B19" s="219">
        <v>850</v>
      </c>
      <c r="C19" s="219">
        <f t="shared" si="6"/>
        <v>1136</v>
      </c>
      <c r="D19" s="219">
        <f t="shared" si="12"/>
        <v>1136</v>
      </c>
      <c r="E19" s="219">
        <v>380</v>
      </c>
      <c r="F19" s="219">
        <v>755</v>
      </c>
      <c r="G19" s="219">
        <v>1</v>
      </c>
      <c r="H19" s="219"/>
      <c r="I19" s="219">
        <f t="shared" si="7"/>
        <v>0</v>
      </c>
      <c r="J19" s="242"/>
      <c r="K19" s="219">
        <f t="shared" si="2"/>
        <v>286</v>
      </c>
      <c r="L19" s="239">
        <f t="shared" si="3"/>
        <v>33.6470588235294</v>
      </c>
      <c r="M19" s="242"/>
      <c r="N19" s="226">
        <v>2010303</v>
      </c>
      <c r="O19" s="207" t="s">
        <v>103</v>
      </c>
    </row>
    <row r="20" s="199" customFormat="1" ht="18.75" customHeight="1" spans="1:15">
      <c r="A20" s="218" t="s">
        <v>112</v>
      </c>
      <c r="B20" s="219">
        <v>144</v>
      </c>
      <c r="C20" s="219">
        <f t="shared" si="6"/>
        <v>147</v>
      </c>
      <c r="D20" s="219">
        <f t="shared" si="12"/>
        <v>147</v>
      </c>
      <c r="E20" s="219">
        <v>83</v>
      </c>
      <c r="F20" s="219">
        <v>64</v>
      </c>
      <c r="G20" s="219"/>
      <c r="H20" s="219"/>
      <c r="I20" s="219">
        <f t="shared" si="7"/>
        <v>0</v>
      </c>
      <c r="J20" s="219"/>
      <c r="K20" s="219">
        <f t="shared" si="2"/>
        <v>3</v>
      </c>
      <c r="L20" s="239">
        <f t="shared" si="3"/>
        <v>2.08333333333333</v>
      </c>
      <c r="M20" s="240"/>
      <c r="N20" s="226">
        <v>2010306</v>
      </c>
      <c r="O20" s="207" t="s">
        <v>103</v>
      </c>
    </row>
    <row r="21" s="199" customFormat="1" ht="18.75" customHeight="1" spans="1:15">
      <c r="A21" s="218" t="s">
        <v>113</v>
      </c>
      <c r="B21" s="219">
        <v>6</v>
      </c>
      <c r="C21" s="219">
        <f t="shared" si="6"/>
        <v>6</v>
      </c>
      <c r="D21" s="219">
        <f t="shared" si="12"/>
        <v>6</v>
      </c>
      <c r="E21" s="219"/>
      <c r="F21" s="219">
        <v>6</v>
      </c>
      <c r="G21" s="219"/>
      <c r="H21" s="219"/>
      <c r="I21" s="219">
        <f t="shared" si="7"/>
        <v>0</v>
      </c>
      <c r="J21" s="219"/>
      <c r="K21" s="219">
        <f t="shared" si="2"/>
        <v>0</v>
      </c>
      <c r="L21" s="239">
        <f t="shared" si="3"/>
        <v>0</v>
      </c>
      <c r="M21" s="240"/>
      <c r="N21" s="226">
        <v>2010307</v>
      </c>
      <c r="O21" s="207" t="s">
        <v>103</v>
      </c>
    </row>
    <row r="22" s="199" customFormat="1" ht="18.75" customHeight="1" spans="1:15">
      <c r="A22" s="218" t="s">
        <v>114</v>
      </c>
      <c r="B22" s="219">
        <v>115</v>
      </c>
      <c r="C22" s="219">
        <f t="shared" si="6"/>
        <v>141</v>
      </c>
      <c r="D22" s="219">
        <f t="shared" si="12"/>
        <v>141</v>
      </c>
      <c r="E22" s="219">
        <v>105</v>
      </c>
      <c r="F22" s="219">
        <v>36</v>
      </c>
      <c r="G22" s="219"/>
      <c r="H22" s="219"/>
      <c r="I22" s="219">
        <f t="shared" si="7"/>
        <v>0</v>
      </c>
      <c r="J22" s="219"/>
      <c r="K22" s="219">
        <f t="shared" si="2"/>
        <v>26</v>
      </c>
      <c r="L22" s="239">
        <f t="shared" si="3"/>
        <v>22.6086956521739</v>
      </c>
      <c r="M22" s="240"/>
      <c r="N22" s="226">
        <v>2010308</v>
      </c>
      <c r="O22" s="207" t="s">
        <v>103</v>
      </c>
    </row>
    <row r="23" s="199" customFormat="1" ht="18.75" customHeight="1" spans="1:15">
      <c r="A23" s="218" t="s">
        <v>115</v>
      </c>
      <c r="B23" s="219">
        <v>258</v>
      </c>
      <c r="C23" s="219">
        <f t="shared" si="6"/>
        <v>325</v>
      </c>
      <c r="D23" s="219">
        <f t="shared" si="12"/>
        <v>325</v>
      </c>
      <c r="E23" s="219">
        <v>325</v>
      </c>
      <c r="F23" s="219"/>
      <c r="G23" s="219"/>
      <c r="H23" s="219"/>
      <c r="I23" s="219">
        <f t="shared" si="7"/>
        <v>0</v>
      </c>
      <c r="J23" s="219"/>
      <c r="K23" s="219">
        <f t="shared" si="2"/>
        <v>67</v>
      </c>
      <c r="L23" s="239">
        <f t="shared" si="3"/>
        <v>25.968992248062</v>
      </c>
      <c r="M23" s="240"/>
      <c r="N23" s="226">
        <v>2010350</v>
      </c>
      <c r="O23" s="207" t="s">
        <v>103</v>
      </c>
    </row>
    <row r="24" s="202" customFormat="1" ht="18.75" customHeight="1" spans="1:15">
      <c r="A24" s="216" t="s">
        <v>116</v>
      </c>
      <c r="B24" s="217">
        <f>SUM(B25:B28)</f>
        <v>450</v>
      </c>
      <c r="C24" s="217">
        <f t="shared" ref="C24:J24" si="13">SUM(C25:C28)</f>
        <v>480</v>
      </c>
      <c r="D24" s="217">
        <f t="shared" si="13"/>
        <v>480</v>
      </c>
      <c r="E24" s="217">
        <f t="shared" si="13"/>
        <v>395</v>
      </c>
      <c r="F24" s="217">
        <f t="shared" si="13"/>
        <v>83</v>
      </c>
      <c r="G24" s="217">
        <f t="shared" si="13"/>
        <v>2</v>
      </c>
      <c r="H24" s="217">
        <f t="shared" si="13"/>
        <v>0</v>
      </c>
      <c r="I24" s="217">
        <f t="shared" si="13"/>
        <v>0</v>
      </c>
      <c r="J24" s="217">
        <f t="shared" si="13"/>
        <v>0</v>
      </c>
      <c r="K24" s="217">
        <f t="shared" si="2"/>
        <v>30</v>
      </c>
      <c r="L24" s="236">
        <f t="shared" si="3"/>
        <v>6.66666666666667</v>
      </c>
      <c r="M24" s="237"/>
      <c r="N24" s="238">
        <v>20104</v>
      </c>
      <c r="O24" s="202" t="s">
        <v>101</v>
      </c>
    </row>
    <row r="25" s="199" customFormat="1" ht="18.75" customHeight="1" spans="1:15">
      <c r="A25" s="218" t="s">
        <v>102</v>
      </c>
      <c r="B25" s="219">
        <v>177</v>
      </c>
      <c r="C25" s="219">
        <f t="shared" si="6"/>
        <v>145</v>
      </c>
      <c r="D25" s="219">
        <f t="shared" ref="D25:D28" si="14">SUM(E25:H25)</f>
        <v>145</v>
      </c>
      <c r="E25" s="219">
        <v>100</v>
      </c>
      <c r="F25" s="219">
        <v>45</v>
      </c>
      <c r="G25" s="219"/>
      <c r="H25" s="219"/>
      <c r="I25" s="219">
        <f t="shared" si="7"/>
        <v>0</v>
      </c>
      <c r="J25" s="219"/>
      <c r="K25" s="219">
        <f t="shared" si="2"/>
        <v>-32</v>
      </c>
      <c r="L25" s="239">
        <f t="shared" si="3"/>
        <v>-18.0790960451977</v>
      </c>
      <c r="M25" s="240"/>
      <c r="N25" s="226">
        <v>2010401</v>
      </c>
      <c r="O25" s="207" t="s">
        <v>103</v>
      </c>
    </row>
    <row r="26" s="199" customFormat="1" ht="18.75" customHeight="1" spans="1:15">
      <c r="A26" s="218" t="s">
        <v>104</v>
      </c>
      <c r="B26" s="219"/>
      <c r="C26" s="219">
        <f t="shared" si="6"/>
        <v>40</v>
      </c>
      <c r="D26" s="219">
        <f t="shared" si="14"/>
        <v>40</v>
      </c>
      <c r="E26" s="219">
        <v>12</v>
      </c>
      <c r="F26" s="219">
        <v>28</v>
      </c>
      <c r="G26" s="219"/>
      <c r="H26" s="219"/>
      <c r="I26" s="219">
        <f t="shared" si="7"/>
        <v>0</v>
      </c>
      <c r="J26" s="219"/>
      <c r="K26" s="219">
        <f t="shared" si="2"/>
        <v>40</v>
      </c>
      <c r="L26" s="239"/>
      <c r="M26" s="240"/>
      <c r="N26" s="226">
        <v>2010402</v>
      </c>
      <c r="O26" s="207" t="s">
        <v>103</v>
      </c>
    </row>
    <row r="27" s="199" customFormat="1" ht="18.75" customHeight="1" spans="1:15">
      <c r="A27" s="218" t="s">
        <v>117</v>
      </c>
      <c r="B27" s="219">
        <v>108</v>
      </c>
      <c r="C27" s="219">
        <f t="shared" si="6"/>
        <v>115</v>
      </c>
      <c r="D27" s="219">
        <f t="shared" si="14"/>
        <v>115</v>
      </c>
      <c r="E27" s="219">
        <v>110</v>
      </c>
      <c r="F27" s="219">
        <v>3</v>
      </c>
      <c r="G27" s="219">
        <v>2</v>
      </c>
      <c r="H27" s="219"/>
      <c r="I27" s="219">
        <f t="shared" si="7"/>
        <v>0</v>
      </c>
      <c r="J27" s="219"/>
      <c r="K27" s="219">
        <f t="shared" si="2"/>
        <v>7</v>
      </c>
      <c r="L27" s="239">
        <f t="shared" si="3"/>
        <v>6.48148148148148</v>
      </c>
      <c r="M27" s="240"/>
      <c r="N27" s="226">
        <v>2010408</v>
      </c>
      <c r="O27" s="207" t="s">
        <v>103</v>
      </c>
    </row>
    <row r="28" s="199" customFormat="1" ht="18.75" customHeight="1" spans="1:15">
      <c r="A28" s="218" t="s">
        <v>118</v>
      </c>
      <c r="B28" s="219">
        <v>165</v>
      </c>
      <c r="C28" s="219">
        <f t="shared" si="6"/>
        <v>180</v>
      </c>
      <c r="D28" s="219">
        <f t="shared" si="14"/>
        <v>180</v>
      </c>
      <c r="E28" s="219">
        <v>173</v>
      </c>
      <c r="F28" s="219">
        <v>7</v>
      </c>
      <c r="G28" s="219"/>
      <c r="H28" s="219"/>
      <c r="I28" s="219">
        <f t="shared" si="7"/>
        <v>0</v>
      </c>
      <c r="J28" s="219"/>
      <c r="K28" s="219">
        <f t="shared" si="2"/>
        <v>15</v>
      </c>
      <c r="L28" s="239">
        <f t="shared" si="3"/>
        <v>9.09090909090909</v>
      </c>
      <c r="M28" s="240"/>
      <c r="N28" s="226">
        <v>2010450</v>
      </c>
      <c r="O28" s="207" t="s">
        <v>103</v>
      </c>
    </row>
    <row r="29" s="202" customFormat="1" ht="18.75" customHeight="1" spans="1:15">
      <c r="A29" s="216" t="s">
        <v>119</v>
      </c>
      <c r="B29" s="217">
        <f>SUM(B30:B33)</f>
        <v>290</v>
      </c>
      <c r="C29" s="217">
        <f t="shared" ref="C29:J29" si="15">SUM(C30:C33)</f>
        <v>349</v>
      </c>
      <c r="D29" s="217">
        <f t="shared" si="15"/>
        <v>349</v>
      </c>
      <c r="E29" s="217">
        <f t="shared" si="15"/>
        <v>247</v>
      </c>
      <c r="F29" s="217">
        <f t="shared" si="15"/>
        <v>102</v>
      </c>
      <c r="G29" s="217">
        <f t="shared" si="15"/>
        <v>0</v>
      </c>
      <c r="H29" s="217">
        <f t="shared" si="15"/>
        <v>0</v>
      </c>
      <c r="I29" s="217">
        <f t="shared" si="15"/>
        <v>0</v>
      </c>
      <c r="J29" s="217">
        <f t="shared" si="15"/>
        <v>0</v>
      </c>
      <c r="K29" s="217">
        <f t="shared" si="2"/>
        <v>59</v>
      </c>
      <c r="L29" s="236">
        <f t="shared" si="3"/>
        <v>20.3448275862069</v>
      </c>
      <c r="M29" s="237"/>
      <c r="N29" s="238">
        <v>20105</v>
      </c>
      <c r="O29" s="202" t="s">
        <v>101</v>
      </c>
    </row>
    <row r="30" s="199" customFormat="1" ht="18.75" customHeight="1" spans="1:15">
      <c r="A30" s="218" t="s">
        <v>102</v>
      </c>
      <c r="B30" s="219">
        <v>200</v>
      </c>
      <c r="C30" s="219">
        <f t="shared" si="6"/>
        <v>245</v>
      </c>
      <c r="D30" s="219">
        <f t="shared" ref="D30:D33" si="16">SUM(E30:H30)</f>
        <v>245</v>
      </c>
      <c r="E30" s="219">
        <v>220</v>
      </c>
      <c r="F30" s="219">
        <v>25</v>
      </c>
      <c r="G30" s="219"/>
      <c r="H30" s="219"/>
      <c r="I30" s="219">
        <f t="shared" si="7"/>
        <v>0</v>
      </c>
      <c r="J30" s="219"/>
      <c r="K30" s="219">
        <f t="shared" si="2"/>
        <v>45</v>
      </c>
      <c r="L30" s="239">
        <f t="shared" si="3"/>
        <v>22.5</v>
      </c>
      <c r="M30" s="240"/>
      <c r="N30" s="226">
        <v>2010501</v>
      </c>
      <c r="O30" s="207" t="s">
        <v>103</v>
      </c>
    </row>
    <row r="31" s="199" customFormat="1" ht="18.75" customHeight="1" spans="1:15">
      <c r="A31" s="218" t="s">
        <v>120</v>
      </c>
      <c r="B31" s="219">
        <v>60</v>
      </c>
      <c r="C31" s="219">
        <f t="shared" si="6"/>
        <v>61</v>
      </c>
      <c r="D31" s="219">
        <f t="shared" si="16"/>
        <v>61</v>
      </c>
      <c r="E31" s="219"/>
      <c r="F31" s="219">
        <v>61</v>
      </c>
      <c r="G31" s="219"/>
      <c r="H31" s="219"/>
      <c r="I31" s="219">
        <f t="shared" si="7"/>
        <v>0</v>
      </c>
      <c r="J31" s="219"/>
      <c r="K31" s="219">
        <f t="shared" si="2"/>
        <v>1</v>
      </c>
      <c r="L31" s="239">
        <f t="shared" si="3"/>
        <v>1.66666666666667</v>
      </c>
      <c r="M31" s="240"/>
      <c r="N31" s="226">
        <v>2010505</v>
      </c>
      <c r="O31" s="207" t="s">
        <v>103</v>
      </c>
    </row>
    <row r="32" s="199" customFormat="1" ht="18.75" customHeight="1" spans="1:15">
      <c r="A32" s="218" t="s">
        <v>121</v>
      </c>
      <c r="B32" s="219"/>
      <c r="C32" s="219">
        <f t="shared" si="6"/>
        <v>16</v>
      </c>
      <c r="D32" s="219">
        <f t="shared" si="16"/>
        <v>16</v>
      </c>
      <c r="E32" s="219"/>
      <c r="F32" s="219">
        <v>16</v>
      </c>
      <c r="G32" s="219"/>
      <c r="H32" s="219"/>
      <c r="I32" s="219">
        <f t="shared" si="7"/>
        <v>0</v>
      </c>
      <c r="J32" s="219"/>
      <c r="K32" s="219">
        <f t="shared" si="2"/>
        <v>16</v>
      </c>
      <c r="L32" s="239"/>
      <c r="M32" s="240"/>
      <c r="N32" s="226">
        <v>2010508</v>
      </c>
      <c r="O32" s="207" t="s">
        <v>103</v>
      </c>
    </row>
    <row r="33" s="199" customFormat="1" ht="18.75" customHeight="1" spans="1:15">
      <c r="A33" s="218" t="s">
        <v>118</v>
      </c>
      <c r="B33" s="219">
        <v>30</v>
      </c>
      <c r="C33" s="219">
        <f t="shared" si="6"/>
        <v>27</v>
      </c>
      <c r="D33" s="219">
        <f t="shared" si="16"/>
        <v>27</v>
      </c>
      <c r="E33" s="219">
        <v>27</v>
      </c>
      <c r="F33" s="219"/>
      <c r="G33" s="219"/>
      <c r="H33" s="219"/>
      <c r="I33" s="219">
        <f t="shared" si="7"/>
        <v>0</v>
      </c>
      <c r="J33" s="219"/>
      <c r="K33" s="219">
        <f t="shared" si="2"/>
        <v>-3</v>
      </c>
      <c r="L33" s="239">
        <f t="shared" si="3"/>
        <v>-10</v>
      </c>
      <c r="M33" s="240"/>
      <c r="N33" s="226">
        <v>2010550</v>
      </c>
      <c r="O33" s="207" t="s">
        <v>103</v>
      </c>
    </row>
    <row r="34" s="202" customFormat="1" ht="18.75" customHeight="1" spans="1:15">
      <c r="A34" s="216" t="s">
        <v>122</v>
      </c>
      <c r="B34" s="217">
        <f>SUM(B35:B37)</f>
        <v>835</v>
      </c>
      <c r="C34" s="217">
        <f t="shared" ref="C34:J34" si="17">SUM(C35:C37)</f>
        <v>870</v>
      </c>
      <c r="D34" s="217">
        <f t="shared" si="17"/>
        <v>870</v>
      </c>
      <c r="E34" s="217">
        <f t="shared" si="17"/>
        <v>653</v>
      </c>
      <c r="F34" s="217">
        <f t="shared" si="17"/>
        <v>217</v>
      </c>
      <c r="G34" s="217">
        <f t="shared" si="17"/>
        <v>0</v>
      </c>
      <c r="H34" s="217">
        <f t="shared" si="17"/>
        <v>0</v>
      </c>
      <c r="I34" s="217">
        <f t="shared" si="17"/>
        <v>0</v>
      </c>
      <c r="J34" s="217">
        <f t="shared" si="17"/>
        <v>0</v>
      </c>
      <c r="K34" s="217">
        <f t="shared" si="2"/>
        <v>35</v>
      </c>
      <c r="L34" s="236">
        <f t="shared" si="3"/>
        <v>4.19161676646707</v>
      </c>
      <c r="M34" s="237"/>
      <c r="N34" s="238">
        <v>20106</v>
      </c>
      <c r="O34" s="202" t="s">
        <v>101</v>
      </c>
    </row>
    <row r="35" s="199" customFormat="1" ht="18.75" customHeight="1" spans="1:15">
      <c r="A35" s="218" t="s">
        <v>102</v>
      </c>
      <c r="B35" s="219">
        <v>228</v>
      </c>
      <c r="C35" s="219">
        <f t="shared" si="6"/>
        <v>200</v>
      </c>
      <c r="D35" s="219">
        <f t="shared" ref="D35:D37" si="18">SUM(E35:H35)</f>
        <v>200</v>
      </c>
      <c r="E35" s="219">
        <v>170</v>
      </c>
      <c r="F35" s="219">
        <v>30</v>
      </c>
      <c r="G35" s="219"/>
      <c r="H35" s="219"/>
      <c r="I35" s="219">
        <f t="shared" si="7"/>
        <v>0</v>
      </c>
      <c r="J35" s="219"/>
      <c r="K35" s="219">
        <f t="shared" si="2"/>
        <v>-28</v>
      </c>
      <c r="L35" s="239">
        <f t="shared" si="3"/>
        <v>-12.280701754386</v>
      </c>
      <c r="M35" s="240"/>
      <c r="N35" s="226">
        <v>2010601</v>
      </c>
      <c r="O35" s="207" t="s">
        <v>103</v>
      </c>
    </row>
    <row r="36" s="199" customFormat="1" ht="18.75" customHeight="1" spans="1:15">
      <c r="A36" s="218" t="s">
        <v>104</v>
      </c>
      <c r="B36" s="219"/>
      <c r="C36" s="219">
        <f t="shared" si="6"/>
        <v>65</v>
      </c>
      <c r="D36" s="219">
        <f t="shared" si="18"/>
        <v>65</v>
      </c>
      <c r="E36" s="219"/>
      <c r="F36" s="219">
        <v>65</v>
      </c>
      <c r="G36" s="219"/>
      <c r="H36" s="219"/>
      <c r="I36" s="219">
        <f t="shared" si="7"/>
        <v>0</v>
      </c>
      <c r="J36" s="219"/>
      <c r="K36" s="219">
        <f t="shared" si="2"/>
        <v>65</v>
      </c>
      <c r="L36" s="239"/>
      <c r="M36" s="240"/>
      <c r="N36" s="226">
        <v>2010602</v>
      </c>
      <c r="O36" s="207" t="s">
        <v>103</v>
      </c>
    </row>
    <row r="37" s="199" customFormat="1" ht="18.75" customHeight="1" spans="1:15">
      <c r="A37" s="218" t="s">
        <v>123</v>
      </c>
      <c r="B37" s="219">
        <v>607</v>
      </c>
      <c r="C37" s="219">
        <f t="shared" si="6"/>
        <v>605</v>
      </c>
      <c r="D37" s="219">
        <f t="shared" si="18"/>
        <v>605</v>
      </c>
      <c r="E37" s="219">
        <v>483</v>
      </c>
      <c r="F37" s="219">
        <v>122</v>
      </c>
      <c r="G37" s="219"/>
      <c r="H37" s="219"/>
      <c r="I37" s="219">
        <f t="shared" si="7"/>
        <v>0</v>
      </c>
      <c r="J37" s="219"/>
      <c r="K37" s="219">
        <f t="shared" si="2"/>
        <v>-2</v>
      </c>
      <c r="L37" s="239">
        <f t="shared" si="3"/>
        <v>-0.329489291598023</v>
      </c>
      <c r="M37" s="240"/>
      <c r="N37" s="226">
        <v>2010650</v>
      </c>
      <c r="O37" s="207" t="s">
        <v>103</v>
      </c>
    </row>
    <row r="38" s="202" customFormat="1" ht="18.75" customHeight="1" spans="1:15">
      <c r="A38" s="216" t="s">
        <v>124</v>
      </c>
      <c r="B38" s="217">
        <f>SUM(B39:B41)</f>
        <v>275</v>
      </c>
      <c r="C38" s="217">
        <f t="shared" ref="C38:J38" si="19">SUM(C39:C41)</f>
        <v>388</v>
      </c>
      <c r="D38" s="217">
        <f t="shared" si="19"/>
        <v>388</v>
      </c>
      <c r="E38" s="217">
        <f t="shared" si="19"/>
        <v>285</v>
      </c>
      <c r="F38" s="217">
        <f t="shared" si="19"/>
        <v>98</v>
      </c>
      <c r="G38" s="217">
        <f t="shared" si="19"/>
        <v>5</v>
      </c>
      <c r="H38" s="217">
        <f t="shared" si="19"/>
        <v>0</v>
      </c>
      <c r="I38" s="217">
        <f t="shared" si="19"/>
        <v>0</v>
      </c>
      <c r="J38" s="217">
        <f t="shared" si="19"/>
        <v>0</v>
      </c>
      <c r="K38" s="217">
        <f t="shared" si="2"/>
        <v>113</v>
      </c>
      <c r="L38" s="236">
        <f t="shared" si="3"/>
        <v>41.0909090909091</v>
      </c>
      <c r="M38" s="237"/>
      <c r="N38" s="238">
        <v>20108</v>
      </c>
      <c r="O38" s="202" t="s">
        <v>101</v>
      </c>
    </row>
    <row r="39" s="199" customFormat="1" ht="18.75" customHeight="1" spans="1:15">
      <c r="A39" s="218" t="s">
        <v>102</v>
      </c>
      <c r="B39" s="219">
        <v>124</v>
      </c>
      <c r="C39" s="219">
        <f t="shared" si="6"/>
        <v>136</v>
      </c>
      <c r="D39" s="219">
        <f t="shared" ref="D39:D41" si="20">SUM(E39:H39)</f>
        <v>136</v>
      </c>
      <c r="E39" s="219">
        <v>115</v>
      </c>
      <c r="F39" s="219">
        <v>18</v>
      </c>
      <c r="G39" s="219">
        <v>3</v>
      </c>
      <c r="H39" s="219"/>
      <c r="I39" s="219">
        <f t="shared" si="7"/>
        <v>0</v>
      </c>
      <c r="J39" s="219"/>
      <c r="K39" s="219">
        <f t="shared" si="2"/>
        <v>12</v>
      </c>
      <c r="L39" s="239">
        <f t="shared" si="3"/>
        <v>9.67741935483871</v>
      </c>
      <c r="M39" s="240"/>
      <c r="N39" s="226">
        <v>2010801</v>
      </c>
      <c r="O39" s="207" t="s">
        <v>103</v>
      </c>
    </row>
    <row r="40" s="199" customFormat="1" ht="18.75" customHeight="1" spans="1:15">
      <c r="A40" s="218" t="s">
        <v>125</v>
      </c>
      <c r="B40" s="219"/>
      <c r="C40" s="219">
        <f t="shared" si="6"/>
        <v>60</v>
      </c>
      <c r="D40" s="219">
        <f t="shared" si="20"/>
        <v>60</v>
      </c>
      <c r="E40" s="219"/>
      <c r="F40" s="219">
        <v>60</v>
      </c>
      <c r="G40" s="219"/>
      <c r="H40" s="219"/>
      <c r="I40" s="219">
        <f t="shared" si="7"/>
        <v>0</v>
      </c>
      <c r="J40" s="219"/>
      <c r="K40" s="219">
        <f t="shared" si="2"/>
        <v>60</v>
      </c>
      <c r="L40" s="239"/>
      <c r="M40" s="240"/>
      <c r="N40" s="226">
        <v>2010804</v>
      </c>
      <c r="O40" s="207" t="s">
        <v>103</v>
      </c>
    </row>
    <row r="41" s="199" customFormat="1" ht="18.75" customHeight="1" spans="1:15">
      <c r="A41" s="218" t="s">
        <v>123</v>
      </c>
      <c r="B41" s="219">
        <v>151</v>
      </c>
      <c r="C41" s="219">
        <f t="shared" si="6"/>
        <v>192</v>
      </c>
      <c r="D41" s="219">
        <f t="shared" si="20"/>
        <v>192</v>
      </c>
      <c r="E41" s="219">
        <v>170</v>
      </c>
      <c r="F41" s="219">
        <v>20</v>
      </c>
      <c r="G41" s="219">
        <v>2</v>
      </c>
      <c r="H41" s="219"/>
      <c r="I41" s="219">
        <f t="shared" si="7"/>
        <v>0</v>
      </c>
      <c r="J41" s="219"/>
      <c r="K41" s="219">
        <f t="shared" si="2"/>
        <v>41</v>
      </c>
      <c r="L41" s="239">
        <f t="shared" si="3"/>
        <v>27.1523178807947</v>
      </c>
      <c r="M41" s="240"/>
      <c r="N41" s="226">
        <v>2010850</v>
      </c>
      <c r="O41" s="207" t="s">
        <v>103</v>
      </c>
    </row>
    <row r="42" s="202" customFormat="1" ht="18.75" customHeight="1" spans="1:15">
      <c r="A42" s="216" t="s">
        <v>126</v>
      </c>
      <c r="B42" s="217">
        <f>SUM(B43:B45)</f>
        <v>242</v>
      </c>
      <c r="C42" s="217">
        <f t="shared" ref="C42:J42" si="21">SUM(C43:C45)</f>
        <v>143</v>
      </c>
      <c r="D42" s="217">
        <f t="shared" si="21"/>
        <v>143</v>
      </c>
      <c r="E42" s="217">
        <f t="shared" si="21"/>
        <v>87</v>
      </c>
      <c r="F42" s="217">
        <f t="shared" si="21"/>
        <v>56</v>
      </c>
      <c r="G42" s="217">
        <f t="shared" si="21"/>
        <v>0</v>
      </c>
      <c r="H42" s="217">
        <f t="shared" si="21"/>
        <v>0</v>
      </c>
      <c r="I42" s="217">
        <f t="shared" si="21"/>
        <v>0</v>
      </c>
      <c r="J42" s="217">
        <f t="shared" si="21"/>
        <v>0</v>
      </c>
      <c r="K42" s="217">
        <f t="shared" si="2"/>
        <v>-99</v>
      </c>
      <c r="L42" s="236">
        <f t="shared" si="3"/>
        <v>-40.9090909090909</v>
      </c>
      <c r="M42" s="237"/>
      <c r="N42" s="238">
        <v>20110</v>
      </c>
      <c r="O42" s="202" t="s">
        <v>101</v>
      </c>
    </row>
    <row r="43" s="199" customFormat="1" ht="18.75" customHeight="1" spans="1:15">
      <c r="A43" s="218" t="s">
        <v>127</v>
      </c>
      <c r="B43" s="219">
        <v>18</v>
      </c>
      <c r="C43" s="219">
        <f t="shared" si="6"/>
        <v>0</v>
      </c>
      <c r="D43" s="219">
        <f t="shared" ref="D43:D45" si="22">SUM(E43:H43)</f>
        <v>0</v>
      </c>
      <c r="E43" s="219"/>
      <c r="F43" s="219"/>
      <c r="G43" s="219"/>
      <c r="H43" s="219"/>
      <c r="I43" s="219">
        <f t="shared" si="7"/>
        <v>0</v>
      </c>
      <c r="J43" s="219"/>
      <c r="K43" s="219">
        <f t="shared" si="2"/>
        <v>-18</v>
      </c>
      <c r="L43" s="239">
        <f t="shared" si="3"/>
        <v>-100</v>
      </c>
      <c r="M43" s="240"/>
      <c r="N43" s="226">
        <v>2011002</v>
      </c>
      <c r="O43" s="207" t="s">
        <v>103</v>
      </c>
    </row>
    <row r="44" s="199" customFormat="1" ht="18.75" customHeight="1" spans="1:15">
      <c r="A44" s="218" t="s">
        <v>128</v>
      </c>
      <c r="B44" s="219">
        <v>115</v>
      </c>
      <c r="C44" s="219">
        <f t="shared" si="6"/>
        <v>143</v>
      </c>
      <c r="D44" s="219">
        <f t="shared" si="22"/>
        <v>143</v>
      </c>
      <c r="E44" s="219">
        <v>87</v>
      </c>
      <c r="F44" s="219">
        <v>56</v>
      </c>
      <c r="G44" s="219"/>
      <c r="H44" s="219"/>
      <c r="I44" s="219">
        <f t="shared" si="7"/>
        <v>0</v>
      </c>
      <c r="J44" s="219"/>
      <c r="K44" s="219">
        <f t="shared" si="2"/>
        <v>28</v>
      </c>
      <c r="L44" s="239">
        <f t="shared" si="3"/>
        <v>24.3478260869565</v>
      </c>
      <c r="M44" s="240"/>
      <c r="N44" s="226">
        <v>2011006</v>
      </c>
      <c r="O44" s="207" t="s">
        <v>103</v>
      </c>
    </row>
    <row r="45" s="199" customFormat="1" ht="18.75" customHeight="1" spans="1:15">
      <c r="A45" s="218" t="s">
        <v>123</v>
      </c>
      <c r="B45" s="219">
        <v>109</v>
      </c>
      <c r="C45" s="219">
        <f t="shared" si="6"/>
        <v>0</v>
      </c>
      <c r="D45" s="219">
        <f t="shared" si="22"/>
        <v>0</v>
      </c>
      <c r="E45" s="219"/>
      <c r="F45" s="219"/>
      <c r="G45" s="219"/>
      <c r="H45" s="219"/>
      <c r="I45" s="219">
        <f t="shared" si="7"/>
        <v>0</v>
      </c>
      <c r="J45" s="219"/>
      <c r="K45" s="219">
        <f t="shared" si="2"/>
        <v>-109</v>
      </c>
      <c r="L45" s="239">
        <f t="shared" si="3"/>
        <v>-100</v>
      </c>
      <c r="M45" s="240"/>
      <c r="N45" s="226">
        <v>2011050</v>
      </c>
      <c r="O45" s="207" t="s">
        <v>103</v>
      </c>
    </row>
    <row r="46" s="202" customFormat="1" ht="18.75" customHeight="1" spans="1:15">
      <c r="A46" s="216" t="s">
        <v>129</v>
      </c>
      <c r="B46" s="217">
        <f>SUM(B47:B50)</f>
        <v>319</v>
      </c>
      <c r="C46" s="217">
        <f t="shared" ref="C46:J46" si="23">SUM(C47:C50)</f>
        <v>1250</v>
      </c>
      <c r="D46" s="217">
        <f t="shared" si="23"/>
        <v>1250</v>
      </c>
      <c r="E46" s="217">
        <f t="shared" si="23"/>
        <v>1055</v>
      </c>
      <c r="F46" s="217">
        <f t="shared" si="23"/>
        <v>195</v>
      </c>
      <c r="G46" s="217">
        <f t="shared" si="23"/>
        <v>0</v>
      </c>
      <c r="H46" s="217">
        <f t="shared" si="23"/>
        <v>0</v>
      </c>
      <c r="I46" s="217">
        <f t="shared" si="23"/>
        <v>0</v>
      </c>
      <c r="J46" s="217">
        <f t="shared" si="23"/>
        <v>0</v>
      </c>
      <c r="K46" s="217">
        <f t="shared" si="2"/>
        <v>931</v>
      </c>
      <c r="L46" s="236">
        <f t="shared" si="3"/>
        <v>291.849529780564</v>
      </c>
      <c r="M46" s="243"/>
      <c r="N46" s="238">
        <v>20111</v>
      </c>
      <c r="O46" s="202" t="s">
        <v>101</v>
      </c>
    </row>
    <row r="47" s="199" customFormat="1" ht="18.75" customHeight="1" spans="1:15">
      <c r="A47" s="218" t="s">
        <v>102</v>
      </c>
      <c r="B47" s="219">
        <v>319</v>
      </c>
      <c r="C47" s="219">
        <f t="shared" si="6"/>
        <v>1045</v>
      </c>
      <c r="D47" s="219">
        <f t="shared" ref="D47:D50" si="24">SUM(E47:H47)</f>
        <v>1045</v>
      </c>
      <c r="E47" s="219">
        <v>900</v>
      </c>
      <c r="F47" s="219">
        <v>145</v>
      </c>
      <c r="G47" s="219"/>
      <c r="H47" s="219"/>
      <c r="I47" s="219">
        <f t="shared" si="7"/>
        <v>0</v>
      </c>
      <c r="J47" s="219"/>
      <c r="K47" s="219">
        <f t="shared" si="2"/>
        <v>726</v>
      </c>
      <c r="L47" s="239">
        <f t="shared" si="3"/>
        <v>227.586206896552</v>
      </c>
      <c r="M47" s="242"/>
      <c r="N47" s="226">
        <v>2011101</v>
      </c>
      <c r="O47" s="207" t="s">
        <v>103</v>
      </c>
    </row>
    <row r="48" s="199" customFormat="1" ht="18.75" customHeight="1" spans="1:15">
      <c r="A48" s="218" t="s">
        <v>104</v>
      </c>
      <c r="B48" s="219"/>
      <c r="C48" s="219">
        <f t="shared" si="6"/>
        <v>40</v>
      </c>
      <c r="D48" s="219">
        <f t="shared" si="24"/>
        <v>40</v>
      </c>
      <c r="E48" s="219"/>
      <c r="F48" s="219">
        <v>40</v>
      </c>
      <c r="G48" s="219"/>
      <c r="H48" s="219"/>
      <c r="I48" s="219">
        <f t="shared" si="7"/>
        <v>0</v>
      </c>
      <c r="J48" s="219"/>
      <c r="K48" s="219">
        <f t="shared" si="2"/>
        <v>40</v>
      </c>
      <c r="L48" s="239"/>
      <c r="M48" s="240"/>
      <c r="N48" s="226">
        <v>2011102</v>
      </c>
      <c r="O48" s="207" t="s">
        <v>103</v>
      </c>
    </row>
    <row r="49" s="199" customFormat="1" ht="18.75" customHeight="1" spans="1:15">
      <c r="A49" s="218" t="s">
        <v>130</v>
      </c>
      <c r="B49" s="219"/>
      <c r="C49" s="219">
        <f t="shared" si="6"/>
        <v>10</v>
      </c>
      <c r="D49" s="219">
        <f t="shared" si="24"/>
        <v>10</v>
      </c>
      <c r="E49" s="219"/>
      <c r="F49" s="219">
        <v>10</v>
      </c>
      <c r="G49" s="219"/>
      <c r="H49" s="219"/>
      <c r="I49" s="219">
        <f t="shared" si="7"/>
        <v>0</v>
      </c>
      <c r="J49" s="219"/>
      <c r="K49" s="219">
        <f t="shared" si="2"/>
        <v>10</v>
      </c>
      <c r="L49" s="239"/>
      <c r="M49" s="240"/>
      <c r="N49" s="226">
        <v>2011105</v>
      </c>
      <c r="O49" s="207" t="s">
        <v>103</v>
      </c>
    </row>
    <row r="50" s="199" customFormat="1" ht="18.75" customHeight="1" spans="1:15">
      <c r="A50" s="218" t="s">
        <v>118</v>
      </c>
      <c r="B50" s="219"/>
      <c r="C50" s="219">
        <f t="shared" si="6"/>
        <v>155</v>
      </c>
      <c r="D50" s="219">
        <f t="shared" si="24"/>
        <v>155</v>
      </c>
      <c r="E50" s="219">
        <v>155</v>
      </c>
      <c r="F50" s="219"/>
      <c r="G50" s="219"/>
      <c r="H50" s="219"/>
      <c r="I50" s="219">
        <f t="shared" si="7"/>
        <v>0</v>
      </c>
      <c r="J50" s="219"/>
      <c r="K50" s="219">
        <f t="shared" si="2"/>
        <v>155</v>
      </c>
      <c r="L50" s="239"/>
      <c r="M50" s="240"/>
      <c r="N50" s="226">
        <v>2011150</v>
      </c>
      <c r="O50" s="207" t="s">
        <v>103</v>
      </c>
    </row>
    <row r="51" s="202" customFormat="1" ht="18.75" customHeight="1" spans="1:15">
      <c r="A51" s="216" t="s">
        <v>131</v>
      </c>
      <c r="B51" s="217">
        <f>SUM(B52:B54)</f>
        <v>919</v>
      </c>
      <c r="C51" s="217">
        <f t="shared" ref="C51:J51" si="25">SUM(C52:C54)</f>
        <v>1112</v>
      </c>
      <c r="D51" s="217">
        <f t="shared" si="25"/>
        <v>1112</v>
      </c>
      <c r="E51" s="217">
        <f t="shared" si="25"/>
        <v>905</v>
      </c>
      <c r="F51" s="217">
        <f t="shared" si="25"/>
        <v>204</v>
      </c>
      <c r="G51" s="217">
        <f t="shared" si="25"/>
        <v>3</v>
      </c>
      <c r="H51" s="217">
        <f t="shared" si="25"/>
        <v>0</v>
      </c>
      <c r="I51" s="217">
        <f t="shared" si="25"/>
        <v>0</v>
      </c>
      <c r="J51" s="217">
        <f t="shared" si="25"/>
        <v>0</v>
      </c>
      <c r="K51" s="217">
        <f t="shared" si="2"/>
        <v>193</v>
      </c>
      <c r="L51" s="236">
        <f t="shared" si="3"/>
        <v>21.0010881392818</v>
      </c>
      <c r="M51" s="237"/>
      <c r="N51" s="238">
        <v>20113</v>
      </c>
      <c r="O51" s="202" t="s">
        <v>101</v>
      </c>
    </row>
    <row r="52" s="199" customFormat="1" ht="18.75" customHeight="1" spans="1:15">
      <c r="A52" s="218" t="s">
        <v>102</v>
      </c>
      <c r="B52" s="219">
        <v>324</v>
      </c>
      <c r="C52" s="219">
        <f t="shared" si="6"/>
        <v>323</v>
      </c>
      <c r="D52" s="219">
        <f t="shared" ref="D52:D54" si="26">SUM(E52:H52)</f>
        <v>323</v>
      </c>
      <c r="E52" s="219">
        <v>255</v>
      </c>
      <c r="F52" s="219">
        <v>65</v>
      </c>
      <c r="G52" s="219">
        <v>3</v>
      </c>
      <c r="H52" s="219"/>
      <c r="I52" s="219">
        <f t="shared" si="7"/>
        <v>0</v>
      </c>
      <c r="J52" s="219"/>
      <c r="K52" s="219">
        <f t="shared" si="2"/>
        <v>-1</v>
      </c>
      <c r="L52" s="239">
        <f t="shared" si="3"/>
        <v>-0.308641975308642</v>
      </c>
      <c r="M52" s="240"/>
      <c r="N52" s="226">
        <v>2011301</v>
      </c>
      <c r="O52" s="207" t="s">
        <v>103</v>
      </c>
    </row>
    <row r="53" s="199" customFormat="1" ht="18.75" customHeight="1" spans="1:15">
      <c r="A53" s="218" t="s">
        <v>104</v>
      </c>
      <c r="B53" s="219">
        <v>40</v>
      </c>
      <c r="C53" s="219">
        <f t="shared" si="6"/>
        <v>139</v>
      </c>
      <c r="D53" s="219">
        <f t="shared" si="26"/>
        <v>139</v>
      </c>
      <c r="E53" s="219"/>
      <c r="F53" s="219">
        <v>139</v>
      </c>
      <c r="G53" s="219"/>
      <c r="H53" s="219"/>
      <c r="I53" s="219">
        <f t="shared" si="7"/>
        <v>0</v>
      </c>
      <c r="J53" s="219"/>
      <c r="K53" s="219">
        <f t="shared" si="2"/>
        <v>99</v>
      </c>
      <c r="L53" s="239">
        <f t="shared" si="3"/>
        <v>247.5</v>
      </c>
      <c r="M53" s="240"/>
      <c r="N53" s="226">
        <v>2011302</v>
      </c>
      <c r="O53" s="207" t="s">
        <v>103</v>
      </c>
    </row>
    <row r="54" s="199" customFormat="1" ht="18.75" customHeight="1" spans="1:15">
      <c r="A54" s="218" t="s">
        <v>123</v>
      </c>
      <c r="B54" s="219">
        <v>555</v>
      </c>
      <c r="C54" s="219">
        <f t="shared" si="6"/>
        <v>650</v>
      </c>
      <c r="D54" s="219">
        <f t="shared" si="26"/>
        <v>650</v>
      </c>
      <c r="E54" s="219">
        <v>650</v>
      </c>
      <c r="F54" s="219"/>
      <c r="G54" s="219"/>
      <c r="H54" s="219"/>
      <c r="I54" s="219">
        <f t="shared" si="7"/>
        <v>0</v>
      </c>
      <c r="J54" s="219"/>
      <c r="K54" s="219">
        <f t="shared" si="2"/>
        <v>95</v>
      </c>
      <c r="L54" s="239">
        <f t="shared" si="3"/>
        <v>17.1171171171171</v>
      </c>
      <c r="M54" s="240"/>
      <c r="N54" s="226">
        <v>2011350</v>
      </c>
      <c r="O54" s="207" t="s">
        <v>103</v>
      </c>
    </row>
    <row r="55" s="202" customFormat="1" ht="18.75" customHeight="1" spans="1:15">
      <c r="A55" s="216" t="s">
        <v>132</v>
      </c>
      <c r="B55" s="217">
        <f>SUM(B56:B57)</f>
        <v>65</v>
      </c>
      <c r="C55" s="217">
        <f t="shared" ref="C55:J55" si="27">SUM(C56:C57)</f>
        <v>65</v>
      </c>
      <c r="D55" s="217">
        <f t="shared" si="27"/>
        <v>65</v>
      </c>
      <c r="E55" s="217">
        <f t="shared" si="27"/>
        <v>40</v>
      </c>
      <c r="F55" s="217">
        <f t="shared" si="27"/>
        <v>25</v>
      </c>
      <c r="G55" s="217">
        <f t="shared" si="27"/>
        <v>0</v>
      </c>
      <c r="H55" s="217">
        <f t="shared" si="27"/>
        <v>0</v>
      </c>
      <c r="I55" s="217">
        <f t="shared" si="27"/>
        <v>0</v>
      </c>
      <c r="J55" s="217">
        <f t="shared" si="27"/>
        <v>0</v>
      </c>
      <c r="K55" s="217">
        <f t="shared" si="2"/>
        <v>0</v>
      </c>
      <c r="L55" s="236">
        <f t="shared" si="3"/>
        <v>0</v>
      </c>
      <c r="M55" s="237"/>
      <c r="N55" s="238">
        <v>20115</v>
      </c>
      <c r="O55" s="202" t="s">
        <v>101</v>
      </c>
    </row>
    <row r="56" s="199" customFormat="1" ht="18.75" customHeight="1" spans="1:15">
      <c r="A56" s="218" t="s">
        <v>133</v>
      </c>
      <c r="B56" s="219">
        <v>62</v>
      </c>
      <c r="C56" s="219">
        <f t="shared" si="6"/>
        <v>62</v>
      </c>
      <c r="D56" s="219">
        <f t="shared" ref="D56:D57" si="28">SUM(E56:H56)</f>
        <v>62</v>
      </c>
      <c r="E56" s="219">
        <v>40</v>
      </c>
      <c r="F56" s="219">
        <v>22</v>
      </c>
      <c r="G56" s="219"/>
      <c r="H56" s="219"/>
      <c r="I56" s="219">
        <f t="shared" si="7"/>
        <v>0</v>
      </c>
      <c r="J56" s="219"/>
      <c r="K56" s="219">
        <f t="shared" si="2"/>
        <v>0</v>
      </c>
      <c r="L56" s="239">
        <f t="shared" si="3"/>
        <v>0</v>
      </c>
      <c r="M56" s="240"/>
      <c r="N56" s="226">
        <v>2011506</v>
      </c>
      <c r="O56" s="207" t="s">
        <v>103</v>
      </c>
    </row>
    <row r="57" s="199" customFormat="1" ht="18.75" customHeight="1" spans="1:15">
      <c r="A57" s="218" t="s">
        <v>134</v>
      </c>
      <c r="B57" s="219">
        <v>3</v>
      </c>
      <c r="C57" s="219">
        <f t="shared" si="6"/>
        <v>3</v>
      </c>
      <c r="D57" s="219">
        <f t="shared" si="28"/>
        <v>3</v>
      </c>
      <c r="E57" s="219"/>
      <c r="F57" s="219">
        <v>3</v>
      </c>
      <c r="G57" s="219"/>
      <c r="H57" s="219"/>
      <c r="I57" s="219">
        <f t="shared" si="7"/>
        <v>0</v>
      </c>
      <c r="J57" s="219"/>
      <c r="K57" s="219">
        <f t="shared" si="2"/>
        <v>0</v>
      </c>
      <c r="L57" s="239">
        <f t="shared" si="3"/>
        <v>0</v>
      </c>
      <c r="M57" s="240"/>
      <c r="N57" s="226">
        <v>2011599</v>
      </c>
      <c r="O57" s="207" t="s">
        <v>103</v>
      </c>
    </row>
    <row r="58" s="202" customFormat="1" ht="18.75" customHeight="1" spans="1:15">
      <c r="A58" s="216" t="s">
        <v>135</v>
      </c>
      <c r="B58" s="217">
        <f>SUM(B59:B60)</f>
        <v>10</v>
      </c>
      <c r="C58" s="217">
        <f t="shared" ref="C58:J58" si="29">SUM(C59:C60)</f>
        <v>10</v>
      </c>
      <c r="D58" s="217">
        <f t="shared" si="29"/>
        <v>10</v>
      </c>
      <c r="E58" s="217">
        <f t="shared" si="29"/>
        <v>0</v>
      </c>
      <c r="F58" s="217">
        <f t="shared" si="29"/>
        <v>10</v>
      </c>
      <c r="G58" s="217">
        <f t="shared" si="29"/>
        <v>0</v>
      </c>
      <c r="H58" s="217">
        <f t="shared" si="29"/>
        <v>0</v>
      </c>
      <c r="I58" s="217">
        <f t="shared" si="29"/>
        <v>0</v>
      </c>
      <c r="J58" s="217">
        <f t="shared" si="29"/>
        <v>0</v>
      </c>
      <c r="K58" s="217">
        <f t="shared" si="2"/>
        <v>0</v>
      </c>
      <c r="L58" s="236">
        <f t="shared" si="3"/>
        <v>0</v>
      </c>
      <c r="M58" s="237"/>
      <c r="N58" s="238">
        <v>20123</v>
      </c>
      <c r="O58" s="202" t="s">
        <v>101</v>
      </c>
    </row>
    <row r="59" s="199" customFormat="1" ht="18.75" customHeight="1" spans="1:15">
      <c r="A59" s="218" t="s">
        <v>102</v>
      </c>
      <c r="B59" s="219">
        <v>10</v>
      </c>
      <c r="C59" s="219">
        <f t="shared" si="6"/>
        <v>0</v>
      </c>
      <c r="D59" s="219">
        <f t="shared" ref="D59:D60" si="30">SUM(E59:H59)</f>
        <v>0</v>
      </c>
      <c r="E59" s="219"/>
      <c r="F59" s="219"/>
      <c r="G59" s="219"/>
      <c r="H59" s="219"/>
      <c r="I59" s="219">
        <f t="shared" si="7"/>
        <v>0</v>
      </c>
      <c r="J59" s="219"/>
      <c r="K59" s="219">
        <f t="shared" si="2"/>
        <v>-10</v>
      </c>
      <c r="L59" s="239">
        <f t="shared" si="3"/>
        <v>-100</v>
      </c>
      <c r="M59" s="240"/>
      <c r="N59" s="226">
        <v>2012301</v>
      </c>
      <c r="O59" s="207" t="s">
        <v>103</v>
      </c>
    </row>
    <row r="60" s="199" customFormat="1" ht="18.75" customHeight="1" spans="1:15">
      <c r="A60" s="218" t="s">
        <v>104</v>
      </c>
      <c r="B60" s="219"/>
      <c r="C60" s="219">
        <f t="shared" si="6"/>
        <v>10</v>
      </c>
      <c r="D60" s="219">
        <f t="shared" si="30"/>
        <v>10</v>
      </c>
      <c r="E60" s="219"/>
      <c r="F60" s="219">
        <v>10</v>
      </c>
      <c r="G60" s="219"/>
      <c r="H60" s="219"/>
      <c r="I60" s="219">
        <f t="shared" si="7"/>
        <v>0</v>
      </c>
      <c r="J60" s="219"/>
      <c r="K60" s="219">
        <f t="shared" si="2"/>
        <v>10</v>
      </c>
      <c r="L60" s="239"/>
      <c r="M60" s="240"/>
      <c r="N60" s="226">
        <v>2012302</v>
      </c>
      <c r="O60" s="207" t="s">
        <v>103</v>
      </c>
    </row>
    <row r="61" s="202" customFormat="1" ht="18.75" customHeight="1" spans="1:15">
      <c r="A61" s="216" t="s">
        <v>136</v>
      </c>
      <c r="B61" s="217">
        <f>SUM(B62:B63)</f>
        <v>80</v>
      </c>
      <c r="C61" s="217">
        <f t="shared" ref="C61:J61" si="31">SUM(C62:C63)</f>
        <v>120</v>
      </c>
      <c r="D61" s="217">
        <f t="shared" si="31"/>
        <v>120</v>
      </c>
      <c r="E61" s="217">
        <f t="shared" si="31"/>
        <v>98</v>
      </c>
      <c r="F61" s="217">
        <f t="shared" si="31"/>
        <v>15</v>
      </c>
      <c r="G61" s="217">
        <f t="shared" si="31"/>
        <v>7</v>
      </c>
      <c r="H61" s="217">
        <f t="shared" si="31"/>
        <v>0</v>
      </c>
      <c r="I61" s="217">
        <f t="shared" si="31"/>
        <v>0</v>
      </c>
      <c r="J61" s="217">
        <f t="shared" si="31"/>
        <v>0</v>
      </c>
      <c r="K61" s="217">
        <f t="shared" si="2"/>
        <v>40</v>
      </c>
      <c r="L61" s="236">
        <f t="shared" si="3"/>
        <v>50</v>
      </c>
      <c r="M61" s="237"/>
      <c r="N61" s="238">
        <v>20124</v>
      </c>
      <c r="O61" s="202" t="s">
        <v>101</v>
      </c>
    </row>
    <row r="62" s="199" customFormat="1" ht="18.75" customHeight="1" spans="1:15">
      <c r="A62" s="218" t="s">
        <v>102</v>
      </c>
      <c r="B62" s="219">
        <v>80</v>
      </c>
      <c r="C62" s="219">
        <f t="shared" si="6"/>
        <v>115</v>
      </c>
      <c r="D62" s="219">
        <f t="shared" ref="D62:D63" si="32">SUM(E62:H62)</f>
        <v>115</v>
      </c>
      <c r="E62" s="219">
        <v>98</v>
      </c>
      <c r="F62" s="219">
        <v>10</v>
      </c>
      <c r="G62" s="219">
        <v>7</v>
      </c>
      <c r="H62" s="219"/>
      <c r="I62" s="219">
        <f t="shared" si="7"/>
        <v>0</v>
      </c>
      <c r="J62" s="219"/>
      <c r="K62" s="219">
        <f t="shared" si="2"/>
        <v>35</v>
      </c>
      <c r="L62" s="239">
        <f t="shared" si="3"/>
        <v>43.75</v>
      </c>
      <c r="M62" s="240"/>
      <c r="N62" s="226">
        <v>2012401</v>
      </c>
      <c r="O62" s="207" t="s">
        <v>103</v>
      </c>
    </row>
    <row r="63" s="199" customFormat="1" ht="18.75" customHeight="1" spans="1:15">
      <c r="A63" s="218" t="s">
        <v>104</v>
      </c>
      <c r="B63" s="219"/>
      <c r="C63" s="219">
        <f t="shared" si="6"/>
        <v>5</v>
      </c>
      <c r="D63" s="219">
        <f t="shared" si="32"/>
        <v>5</v>
      </c>
      <c r="E63" s="219"/>
      <c r="F63" s="219">
        <v>5</v>
      </c>
      <c r="G63" s="219"/>
      <c r="H63" s="219"/>
      <c r="I63" s="219">
        <f t="shared" si="7"/>
        <v>0</v>
      </c>
      <c r="J63" s="219"/>
      <c r="K63" s="219">
        <f t="shared" si="2"/>
        <v>5</v>
      </c>
      <c r="L63" s="239"/>
      <c r="M63" s="240"/>
      <c r="N63" s="226">
        <v>2012402</v>
      </c>
      <c r="O63" s="207" t="s">
        <v>103</v>
      </c>
    </row>
    <row r="64" s="202" customFormat="1" ht="18.75" customHeight="1" spans="1:15">
      <c r="A64" s="216" t="s">
        <v>137</v>
      </c>
      <c r="B64" s="217">
        <f>SUM(B65:B67)</f>
        <v>117</v>
      </c>
      <c r="C64" s="217">
        <f t="shared" ref="C64:J64" si="33">SUM(C65:C67)</f>
        <v>116</v>
      </c>
      <c r="D64" s="217">
        <f t="shared" si="33"/>
        <v>116</v>
      </c>
      <c r="E64" s="217">
        <f t="shared" si="33"/>
        <v>83</v>
      </c>
      <c r="F64" s="217">
        <f t="shared" si="33"/>
        <v>33</v>
      </c>
      <c r="G64" s="217">
        <f t="shared" si="33"/>
        <v>0</v>
      </c>
      <c r="H64" s="217">
        <f t="shared" si="33"/>
        <v>0</v>
      </c>
      <c r="I64" s="217">
        <f t="shared" si="33"/>
        <v>0</v>
      </c>
      <c r="J64" s="217">
        <f t="shared" si="33"/>
        <v>0</v>
      </c>
      <c r="K64" s="217">
        <f t="shared" si="2"/>
        <v>-1</v>
      </c>
      <c r="L64" s="236">
        <f t="shared" si="3"/>
        <v>-0.854700854700855</v>
      </c>
      <c r="M64" s="237"/>
      <c r="N64" s="238">
        <v>20125</v>
      </c>
      <c r="O64" s="202" t="s">
        <v>101</v>
      </c>
    </row>
    <row r="65" s="199" customFormat="1" ht="18.75" customHeight="1" spans="1:15">
      <c r="A65" s="218" t="s">
        <v>102</v>
      </c>
      <c r="B65" s="219">
        <v>107</v>
      </c>
      <c r="C65" s="219">
        <f t="shared" si="6"/>
        <v>83</v>
      </c>
      <c r="D65" s="219">
        <f t="shared" ref="D65:D67" si="34">SUM(E65:H65)</f>
        <v>83</v>
      </c>
      <c r="E65" s="219">
        <v>68</v>
      </c>
      <c r="F65" s="219">
        <v>15</v>
      </c>
      <c r="G65" s="219"/>
      <c r="H65" s="219"/>
      <c r="I65" s="219">
        <f t="shared" si="7"/>
        <v>0</v>
      </c>
      <c r="J65" s="219"/>
      <c r="K65" s="219">
        <f t="shared" si="2"/>
        <v>-24</v>
      </c>
      <c r="L65" s="239">
        <f t="shared" si="3"/>
        <v>-22.4299065420561</v>
      </c>
      <c r="M65" s="240"/>
      <c r="N65" s="226">
        <v>2012501</v>
      </c>
      <c r="O65" s="207" t="s">
        <v>103</v>
      </c>
    </row>
    <row r="66" s="199" customFormat="1" ht="18.75" customHeight="1" spans="1:15">
      <c r="A66" s="218" t="s">
        <v>104</v>
      </c>
      <c r="B66" s="219"/>
      <c r="C66" s="219">
        <f t="shared" si="6"/>
        <v>18</v>
      </c>
      <c r="D66" s="219">
        <f t="shared" si="34"/>
        <v>18</v>
      </c>
      <c r="E66" s="219"/>
      <c r="F66" s="219">
        <v>18</v>
      </c>
      <c r="G66" s="219"/>
      <c r="H66" s="219"/>
      <c r="I66" s="219">
        <f t="shared" si="7"/>
        <v>0</v>
      </c>
      <c r="J66" s="219"/>
      <c r="K66" s="219">
        <f t="shared" si="2"/>
        <v>18</v>
      </c>
      <c r="L66" s="239"/>
      <c r="M66" s="240"/>
      <c r="N66" s="226">
        <v>2012502</v>
      </c>
      <c r="O66" s="207" t="s">
        <v>103</v>
      </c>
    </row>
    <row r="67" s="199" customFormat="1" ht="18.75" customHeight="1" spans="1:15">
      <c r="A67" s="218" t="s">
        <v>123</v>
      </c>
      <c r="B67" s="219">
        <v>10</v>
      </c>
      <c r="C67" s="219">
        <f t="shared" si="6"/>
        <v>15</v>
      </c>
      <c r="D67" s="219">
        <f t="shared" si="34"/>
        <v>15</v>
      </c>
      <c r="E67" s="219">
        <v>15</v>
      </c>
      <c r="F67" s="219"/>
      <c r="G67" s="219"/>
      <c r="H67" s="219"/>
      <c r="I67" s="219">
        <f t="shared" si="7"/>
        <v>0</v>
      </c>
      <c r="J67" s="219"/>
      <c r="K67" s="219">
        <f t="shared" si="2"/>
        <v>5</v>
      </c>
      <c r="L67" s="239">
        <f t="shared" si="3"/>
        <v>50</v>
      </c>
      <c r="M67" s="240"/>
      <c r="N67" s="226">
        <v>2012550</v>
      </c>
      <c r="O67" s="207" t="s">
        <v>103</v>
      </c>
    </row>
    <row r="68" s="202" customFormat="1" ht="18.75" customHeight="1" spans="1:15">
      <c r="A68" s="216" t="s">
        <v>138</v>
      </c>
      <c r="B68" s="217">
        <f>SUM(B69)</f>
        <v>210</v>
      </c>
      <c r="C68" s="217">
        <f t="shared" ref="C68:J68" si="35">SUM(C69)</f>
        <v>286</v>
      </c>
      <c r="D68" s="217">
        <f t="shared" si="35"/>
        <v>286</v>
      </c>
      <c r="E68" s="217">
        <f t="shared" si="35"/>
        <v>225</v>
      </c>
      <c r="F68" s="217">
        <f t="shared" si="35"/>
        <v>61</v>
      </c>
      <c r="G68" s="217">
        <f t="shared" si="35"/>
        <v>0</v>
      </c>
      <c r="H68" s="217">
        <f t="shared" si="35"/>
        <v>0</v>
      </c>
      <c r="I68" s="217">
        <f t="shared" si="35"/>
        <v>0</v>
      </c>
      <c r="J68" s="217">
        <f t="shared" si="35"/>
        <v>0</v>
      </c>
      <c r="K68" s="217">
        <f t="shared" si="2"/>
        <v>76</v>
      </c>
      <c r="L68" s="236">
        <f t="shared" si="3"/>
        <v>36.1904761904762</v>
      </c>
      <c r="M68" s="237"/>
      <c r="N68" s="238">
        <v>20126</v>
      </c>
      <c r="O68" s="202" t="s">
        <v>101</v>
      </c>
    </row>
    <row r="69" s="199" customFormat="1" ht="18.75" customHeight="1" spans="1:15">
      <c r="A69" s="218" t="s">
        <v>102</v>
      </c>
      <c r="B69" s="219">
        <v>210</v>
      </c>
      <c r="C69" s="219">
        <f t="shared" ref="C69:C94" si="36">SUM(D69,I69)</f>
        <v>286</v>
      </c>
      <c r="D69" s="219">
        <f>SUM(E69:H69)</f>
        <v>286</v>
      </c>
      <c r="E69" s="219">
        <v>225</v>
      </c>
      <c r="F69" s="219">
        <v>61</v>
      </c>
      <c r="G69" s="219"/>
      <c r="H69" s="219"/>
      <c r="I69" s="219">
        <f t="shared" ref="I69:I94" si="37">SUM(J69)</f>
        <v>0</v>
      </c>
      <c r="J69" s="219"/>
      <c r="K69" s="219">
        <f t="shared" si="2"/>
        <v>76</v>
      </c>
      <c r="L69" s="239">
        <f t="shared" si="3"/>
        <v>36.1904761904762</v>
      </c>
      <c r="M69" s="240"/>
      <c r="N69" s="226">
        <v>2012601</v>
      </c>
      <c r="O69" s="207" t="s">
        <v>103</v>
      </c>
    </row>
    <row r="70" s="202" customFormat="1" ht="18.75" customHeight="1" spans="1:15">
      <c r="A70" s="216" t="s">
        <v>139</v>
      </c>
      <c r="B70" s="217">
        <f>SUM(B71)</f>
        <v>35</v>
      </c>
      <c r="C70" s="217">
        <f t="shared" ref="C70:J70" si="38">SUM(C71)</f>
        <v>45</v>
      </c>
      <c r="D70" s="217">
        <f t="shared" si="38"/>
        <v>45</v>
      </c>
      <c r="E70" s="217">
        <f t="shared" si="38"/>
        <v>39</v>
      </c>
      <c r="F70" s="217">
        <f t="shared" si="38"/>
        <v>6</v>
      </c>
      <c r="G70" s="217">
        <f t="shared" si="38"/>
        <v>0</v>
      </c>
      <c r="H70" s="217">
        <f t="shared" si="38"/>
        <v>0</v>
      </c>
      <c r="I70" s="217">
        <f t="shared" si="38"/>
        <v>0</v>
      </c>
      <c r="J70" s="217">
        <f t="shared" si="38"/>
        <v>0</v>
      </c>
      <c r="K70" s="217">
        <f t="shared" si="2"/>
        <v>10</v>
      </c>
      <c r="L70" s="236">
        <f t="shared" si="3"/>
        <v>28.5714285714286</v>
      </c>
      <c r="M70" s="237"/>
      <c r="N70" s="238">
        <v>20128</v>
      </c>
      <c r="O70" s="202" t="s">
        <v>101</v>
      </c>
    </row>
    <row r="71" s="199" customFormat="1" ht="18.75" customHeight="1" spans="1:15">
      <c r="A71" s="218" t="s">
        <v>102</v>
      </c>
      <c r="B71" s="219">
        <v>35</v>
      </c>
      <c r="C71" s="219">
        <f t="shared" si="36"/>
        <v>45</v>
      </c>
      <c r="D71" s="219">
        <f>SUM(E71:H71)</f>
        <v>45</v>
      </c>
      <c r="E71" s="219">
        <v>39</v>
      </c>
      <c r="F71" s="219">
        <v>6</v>
      </c>
      <c r="G71" s="219"/>
      <c r="H71" s="219"/>
      <c r="I71" s="219">
        <f t="shared" si="37"/>
        <v>0</v>
      </c>
      <c r="J71" s="219"/>
      <c r="K71" s="219">
        <f t="shared" ref="K71:K134" si="39">C71-B71</f>
        <v>10</v>
      </c>
      <c r="L71" s="239">
        <f t="shared" ref="L71:L134" si="40">K71/B71*100</f>
        <v>28.5714285714286</v>
      </c>
      <c r="M71" s="240"/>
      <c r="N71" s="226">
        <v>2012801</v>
      </c>
      <c r="O71" s="207" t="s">
        <v>103</v>
      </c>
    </row>
    <row r="72" s="202" customFormat="1" ht="18.75" customHeight="1" spans="1:15">
      <c r="A72" s="216" t="s">
        <v>140</v>
      </c>
      <c r="B72" s="217">
        <f>SUM(B73:B75)</f>
        <v>547</v>
      </c>
      <c r="C72" s="217">
        <f t="shared" ref="C72:J72" si="41">SUM(C73:C75)</f>
        <v>758</v>
      </c>
      <c r="D72" s="217">
        <f t="shared" si="41"/>
        <v>758</v>
      </c>
      <c r="E72" s="217">
        <f t="shared" si="41"/>
        <v>394</v>
      </c>
      <c r="F72" s="217">
        <f t="shared" si="41"/>
        <v>335</v>
      </c>
      <c r="G72" s="217">
        <f t="shared" si="41"/>
        <v>29</v>
      </c>
      <c r="H72" s="217">
        <f t="shared" si="41"/>
        <v>0</v>
      </c>
      <c r="I72" s="217">
        <f t="shared" si="41"/>
        <v>0</v>
      </c>
      <c r="J72" s="217">
        <f t="shared" si="41"/>
        <v>0</v>
      </c>
      <c r="K72" s="217">
        <f t="shared" si="39"/>
        <v>211</v>
      </c>
      <c r="L72" s="236">
        <f t="shared" si="40"/>
        <v>38.5740402193784</v>
      </c>
      <c r="M72" s="243"/>
      <c r="N72" s="238">
        <v>20129</v>
      </c>
      <c r="O72" s="202" t="s">
        <v>101</v>
      </c>
    </row>
    <row r="73" s="199" customFormat="1" ht="18.75" customHeight="1" spans="1:15">
      <c r="A73" s="218" t="s">
        <v>102</v>
      </c>
      <c r="B73" s="219">
        <v>489</v>
      </c>
      <c r="C73" s="219">
        <f t="shared" si="36"/>
        <v>492</v>
      </c>
      <c r="D73" s="219">
        <f t="shared" ref="D73:D75" si="42">SUM(E73:H73)</f>
        <v>492</v>
      </c>
      <c r="E73" s="219">
        <v>301</v>
      </c>
      <c r="F73" s="219">
        <v>185</v>
      </c>
      <c r="G73" s="219">
        <v>6</v>
      </c>
      <c r="H73" s="219"/>
      <c r="I73" s="219">
        <f t="shared" si="37"/>
        <v>0</v>
      </c>
      <c r="J73" s="219"/>
      <c r="K73" s="219">
        <f t="shared" si="39"/>
        <v>3</v>
      </c>
      <c r="L73" s="239">
        <f t="shared" si="40"/>
        <v>0.613496932515337</v>
      </c>
      <c r="M73" s="242"/>
      <c r="N73" s="226">
        <v>2012901</v>
      </c>
      <c r="O73" s="207" t="s">
        <v>103</v>
      </c>
    </row>
    <row r="74" s="199" customFormat="1" ht="18.75" customHeight="1" spans="1:15">
      <c r="A74" s="218" t="s">
        <v>104</v>
      </c>
      <c r="B74" s="219">
        <v>0</v>
      </c>
      <c r="C74" s="219">
        <f t="shared" si="36"/>
        <v>173</v>
      </c>
      <c r="D74" s="219">
        <f t="shared" si="42"/>
        <v>173</v>
      </c>
      <c r="E74" s="219"/>
      <c r="F74" s="219">
        <v>150</v>
      </c>
      <c r="G74" s="219">
        <v>23</v>
      </c>
      <c r="H74" s="219"/>
      <c r="I74" s="219">
        <f t="shared" si="37"/>
        <v>0</v>
      </c>
      <c r="J74" s="219"/>
      <c r="K74" s="219">
        <f t="shared" si="39"/>
        <v>173</v>
      </c>
      <c r="L74" s="239"/>
      <c r="M74" s="240"/>
      <c r="N74" s="226">
        <v>2012902</v>
      </c>
      <c r="O74" s="207" t="s">
        <v>103</v>
      </c>
    </row>
    <row r="75" s="199" customFormat="1" ht="18.75" customHeight="1" spans="1:15">
      <c r="A75" s="218" t="s">
        <v>123</v>
      </c>
      <c r="B75" s="219">
        <v>58</v>
      </c>
      <c r="C75" s="219">
        <f t="shared" si="36"/>
        <v>93</v>
      </c>
      <c r="D75" s="219">
        <f t="shared" si="42"/>
        <v>93</v>
      </c>
      <c r="E75" s="219">
        <v>93</v>
      </c>
      <c r="F75" s="219"/>
      <c r="G75" s="219"/>
      <c r="H75" s="219"/>
      <c r="I75" s="219">
        <f t="shared" si="37"/>
        <v>0</v>
      </c>
      <c r="J75" s="219"/>
      <c r="K75" s="219">
        <f t="shared" si="39"/>
        <v>35</v>
      </c>
      <c r="L75" s="239">
        <f t="shared" si="40"/>
        <v>60.3448275862069</v>
      </c>
      <c r="M75" s="240"/>
      <c r="N75" s="226">
        <v>2012950</v>
      </c>
      <c r="O75" s="207" t="s">
        <v>103</v>
      </c>
    </row>
    <row r="76" s="202" customFormat="1" ht="18.75" customHeight="1" spans="1:15">
      <c r="A76" s="216" t="s">
        <v>141</v>
      </c>
      <c r="B76" s="217">
        <f>SUM(B77:B79)</f>
        <v>410</v>
      </c>
      <c r="C76" s="217">
        <f t="shared" ref="C76:J76" si="43">SUM(C77:C79)</f>
        <v>520</v>
      </c>
      <c r="D76" s="217">
        <f t="shared" si="43"/>
        <v>520</v>
      </c>
      <c r="E76" s="217">
        <f t="shared" si="43"/>
        <v>384</v>
      </c>
      <c r="F76" s="217">
        <f t="shared" si="43"/>
        <v>133</v>
      </c>
      <c r="G76" s="217">
        <f t="shared" si="43"/>
        <v>3</v>
      </c>
      <c r="H76" s="217">
        <f t="shared" si="43"/>
        <v>0</v>
      </c>
      <c r="I76" s="217">
        <f t="shared" si="43"/>
        <v>0</v>
      </c>
      <c r="J76" s="217">
        <f t="shared" si="43"/>
        <v>0</v>
      </c>
      <c r="K76" s="217">
        <f t="shared" si="39"/>
        <v>110</v>
      </c>
      <c r="L76" s="236">
        <f t="shared" si="40"/>
        <v>26.8292682926829</v>
      </c>
      <c r="M76" s="237"/>
      <c r="N76" s="238">
        <v>20131</v>
      </c>
      <c r="O76" s="202" t="s">
        <v>101</v>
      </c>
    </row>
    <row r="77" s="199" customFormat="1" ht="18.75" customHeight="1" spans="1:15">
      <c r="A77" s="218" t="s">
        <v>102</v>
      </c>
      <c r="B77" s="219">
        <v>358</v>
      </c>
      <c r="C77" s="219">
        <f t="shared" si="36"/>
        <v>377</v>
      </c>
      <c r="D77" s="219">
        <f t="shared" ref="D77:D79" si="44">SUM(E77:H77)</f>
        <v>377</v>
      </c>
      <c r="E77" s="219">
        <v>322</v>
      </c>
      <c r="F77" s="219">
        <v>52</v>
      </c>
      <c r="G77" s="219">
        <v>3</v>
      </c>
      <c r="H77" s="219"/>
      <c r="I77" s="219">
        <f t="shared" si="37"/>
        <v>0</v>
      </c>
      <c r="J77" s="219"/>
      <c r="K77" s="219">
        <f t="shared" si="39"/>
        <v>19</v>
      </c>
      <c r="L77" s="239">
        <f t="shared" si="40"/>
        <v>5.3072625698324</v>
      </c>
      <c r="M77" s="240"/>
      <c r="N77" s="226">
        <v>2013101</v>
      </c>
      <c r="O77" s="207" t="s">
        <v>103</v>
      </c>
    </row>
    <row r="78" s="199" customFormat="1" ht="18.75" customHeight="1" spans="1:15">
      <c r="A78" s="218" t="s">
        <v>104</v>
      </c>
      <c r="B78" s="219"/>
      <c r="C78" s="219">
        <f t="shared" si="36"/>
        <v>81</v>
      </c>
      <c r="D78" s="219">
        <f t="shared" si="44"/>
        <v>81</v>
      </c>
      <c r="E78" s="219"/>
      <c r="F78" s="219">
        <v>81</v>
      </c>
      <c r="G78" s="219"/>
      <c r="H78" s="219"/>
      <c r="I78" s="219">
        <f t="shared" si="37"/>
        <v>0</v>
      </c>
      <c r="J78" s="219"/>
      <c r="K78" s="219">
        <f t="shared" si="39"/>
        <v>81</v>
      </c>
      <c r="L78" s="239"/>
      <c r="M78" s="240"/>
      <c r="N78" s="226">
        <v>2013102</v>
      </c>
      <c r="O78" s="207" t="s">
        <v>103</v>
      </c>
    </row>
    <row r="79" s="199" customFormat="1" ht="18.75" customHeight="1" spans="1:15">
      <c r="A79" s="218" t="s">
        <v>123</v>
      </c>
      <c r="B79" s="219">
        <v>52</v>
      </c>
      <c r="C79" s="219">
        <f t="shared" si="36"/>
        <v>62</v>
      </c>
      <c r="D79" s="219">
        <f t="shared" si="44"/>
        <v>62</v>
      </c>
      <c r="E79" s="219">
        <v>62</v>
      </c>
      <c r="F79" s="219"/>
      <c r="G79" s="219"/>
      <c r="H79" s="219"/>
      <c r="I79" s="219">
        <f t="shared" si="37"/>
        <v>0</v>
      </c>
      <c r="J79" s="219"/>
      <c r="K79" s="219">
        <f t="shared" si="39"/>
        <v>10</v>
      </c>
      <c r="L79" s="239">
        <f t="shared" si="40"/>
        <v>19.2307692307692</v>
      </c>
      <c r="M79" s="240"/>
      <c r="N79" s="226">
        <v>2013150</v>
      </c>
      <c r="O79" s="207" t="s">
        <v>103</v>
      </c>
    </row>
    <row r="80" s="202" customFormat="1" ht="18.75" customHeight="1" spans="1:15">
      <c r="A80" s="216" t="s">
        <v>142</v>
      </c>
      <c r="B80" s="217">
        <f>SUM(B81:B83)</f>
        <v>220</v>
      </c>
      <c r="C80" s="217">
        <f t="shared" ref="C80:J80" si="45">SUM(C81:C83)</f>
        <v>345</v>
      </c>
      <c r="D80" s="217">
        <f t="shared" si="45"/>
        <v>345</v>
      </c>
      <c r="E80" s="217">
        <f t="shared" si="45"/>
        <v>239</v>
      </c>
      <c r="F80" s="217">
        <f t="shared" si="45"/>
        <v>103</v>
      </c>
      <c r="G80" s="217">
        <f t="shared" si="45"/>
        <v>3</v>
      </c>
      <c r="H80" s="217">
        <f t="shared" si="45"/>
        <v>0</v>
      </c>
      <c r="I80" s="217">
        <f t="shared" si="45"/>
        <v>0</v>
      </c>
      <c r="J80" s="217">
        <f t="shared" si="45"/>
        <v>0</v>
      </c>
      <c r="K80" s="217">
        <f t="shared" si="39"/>
        <v>125</v>
      </c>
      <c r="L80" s="236">
        <f t="shared" si="40"/>
        <v>56.8181818181818</v>
      </c>
      <c r="M80" s="243"/>
      <c r="N80" s="238">
        <v>20132</v>
      </c>
      <c r="O80" s="202" t="s">
        <v>101</v>
      </c>
    </row>
    <row r="81" s="199" customFormat="1" ht="18.75" customHeight="1" spans="1:15">
      <c r="A81" s="218" t="s">
        <v>102</v>
      </c>
      <c r="B81" s="219">
        <v>210</v>
      </c>
      <c r="C81" s="219">
        <f t="shared" si="36"/>
        <v>247</v>
      </c>
      <c r="D81" s="219">
        <f t="shared" ref="D81:D83" si="46">SUM(E81:H81)</f>
        <v>247</v>
      </c>
      <c r="E81" s="219">
        <v>214</v>
      </c>
      <c r="F81" s="219">
        <v>30</v>
      </c>
      <c r="G81" s="219">
        <v>3</v>
      </c>
      <c r="H81" s="219"/>
      <c r="I81" s="219">
        <f t="shared" si="37"/>
        <v>0</v>
      </c>
      <c r="J81" s="219"/>
      <c r="K81" s="219">
        <f t="shared" si="39"/>
        <v>37</v>
      </c>
      <c r="L81" s="239">
        <f t="shared" si="40"/>
        <v>17.6190476190476</v>
      </c>
      <c r="M81" s="240"/>
      <c r="N81" s="226">
        <v>2013201</v>
      </c>
      <c r="O81" s="207" t="s">
        <v>103</v>
      </c>
    </row>
    <row r="82" s="199" customFormat="1" ht="18.75" customHeight="1" spans="1:15">
      <c r="A82" s="218" t="s">
        <v>104</v>
      </c>
      <c r="B82" s="219">
        <v>0</v>
      </c>
      <c r="C82" s="219">
        <f t="shared" si="36"/>
        <v>73</v>
      </c>
      <c r="D82" s="219">
        <f t="shared" si="46"/>
        <v>73</v>
      </c>
      <c r="E82" s="219"/>
      <c r="F82" s="219">
        <v>73</v>
      </c>
      <c r="G82" s="219"/>
      <c r="H82" s="219"/>
      <c r="I82" s="219">
        <f t="shared" si="37"/>
        <v>0</v>
      </c>
      <c r="J82" s="219"/>
      <c r="K82" s="219">
        <f t="shared" si="39"/>
        <v>73</v>
      </c>
      <c r="L82" s="239"/>
      <c r="M82" s="240"/>
      <c r="N82" s="226">
        <v>2013202</v>
      </c>
      <c r="O82" s="207" t="s">
        <v>103</v>
      </c>
    </row>
    <row r="83" s="199" customFormat="1" ht="18.75" customHeight="1" spans="1:15">
      <c r="A83" s="218" t="s">
        <v>123</v>
      </c>
      <c r="B83" s="219">
        <v>10</v>
      </c>
      <c r="C83" s="219">
        <f t="shared" si="36"/>
        <v>25</v>
      </c>
      <c r="D83" s="219">
        <f t="shared" si="46"/>
        <v>25</v>
      </c>
      <c r="E83" s="219">
        <v>25</v>
      </c>
      <c r="F83" s="219"/>
      <c r="G83" s="219"/>
      <c r="H83" s="219"/>
      <c r="I83" s="219">
        <f t="shared" si="37"/>
        <v>0</v>
      </c>
      <c r="J83" s="219"/>
      <c r="K83" s="219">
        <f t="shared" si="39"/>
        <v>15</v>
      </c>
      <c r="L83" s="239">
        <f t="shared" si="40"/>
        <v>150</v>
      </c>
      <c r="M83" s="240"/>
      <c r="N83" s="226">
        <v>2013250</v>
      </c>
      <c r="O83" s="207" t="s">
        <v>103</v>
      </c>
    </row>
    <row r="84" s="202" customFormat="1" ht="18.75" customHeight="1" spans="1:15">
      <c r="A84" s="216" t="s">
        <v>143</v>
      </c>
      <c r="B84" s="217">
        <f>SUM(B85:B86)</f>
        <v>303</v>
      </c>
      <c r="C84" s="217">
        <f t="shared" ref="C84:J84" si="47">SUM(C85:C86)</f>
        <v>327</v>
      </c>
      <c r="D84" s="217">
        <f t="shared" si="47"/>
        <v>327</v>
      </c>
      <c r="E84" s="217">
        <f t="shared" si="47"/>
        <v>272</v>
      </c>
      <c r="F84" s="217">
        <f t="shared" si="47"/>
        <v>47</v>
      </c>
      <c r="G84" s="217">
        <f t="shared" si="47"/>
        <v>8</v>
      </c>
      <c r="H84" s="217">
        <f t="shared" si="47"/>
        <v>0</v>
      </c>
      <c r="I84" s="217">
        <f t="shared" si="47"/>
        <v>0</v>
      </c>
      <c r="J84" s="217">
        <f t="shared" si="47"/>
        <v>0</v>
      </c>
      <c r="K84" s="217">
        <f t="shared" si="39"/>
        <v>24</v>
      </c>
      <c r="L84" s="236">
        <f t="shared" si="40"/>
        <v>7.92079207920792</v>
      </c>
      <c r="M84" s="243"/>
      <c r="N84" s="238">
        <v>20133</v>
      </c>
      <c r="O84" s="202" t="s">
        <v>101</v>
      </c>
    </row>
    <row r="85" s="199" customFormat="1" ht="18.75" customHeight="1" spans="1:15">
      <c r="A85" s="218" t="s">
        <v>102</v>
      </c>
      <c r="B85" s="219">
        <v>303</v>
      </c>
      <c r="C85" s="219">
        <f t="shared" si="36"/>
        <v>312</v>
      </c>
      <c r="D85" s="219">
        <f t="shared" ref="D85:D86" si="48">SUM(E85:H85)</f>
        <v>312</v>
      </c>
      <c r="E85" s="219">
        <v>272</v>
      </c>
      <c r="F85" s="219">
        <v>32</v>
      </c>
      <c r="G85" s="219">
        <v>8</v>
      </c>
      <c r="H85" s="219"/>
      <c r="I85" s="219">
        <f t="shared" si="37"/>
        <v>0</v>
      </c>
      <c r="J85" s="219"/>
      <c r="K85" s="219">
        <f t="shared" si="39"/>
        <v>9</v>
      </c>
      <c r="L85" s="239">
        <f t="shared" si="40"/>
        <v>2.97029702970297</v>
      </c>
      <c r="M85" s="240"/>
      <c r="N85" s="226">
        <v>2013301</v>
      </c>
      <c r="O85" s="207" t="s">
        <v>103</v>
      </c>
    </row>
    <row r="86" s="199" customFormat="1" ht="18.75" customHeight="1" spans="1:15">
      <c r="A86" s="218" t="s">
        <v>104</v>
      </c>
      <c r="B86" s="219"/>
      <c r="C86" s="219">
        <f t="shared" si="36"/>
        <v>15</v>
      </c>
      <c r="D86" s="219">
        <f t="shared" si="48"/>
        <v>15</v>
      </c>
      <c r="E86" s="219"/>
      <c r="F86" s="219">
        <v>15</v>
      </c>
      <c r="G86" s="219"/>
      <c r="H86" s="219"/>
      <c r="I86" s="219">
        <f t="shared" si="37"/>
        <v>0</v>
      </c>
      <c r="J86" s="219"/>
      <c r="K86" s="219">
        <f t="shared" si="39"/>
        <v>15</v>
      </c>
      <c r="L86" s="239"/>
      <c r="M86" s="240"/>
      <c r="N86" s="226">
        <v>2013302</v>
      </c>
      <c r="O86" s="207" t="s">
        <v>103</v>
      </c>
    </row>
    <row r="87" s="202" customFormat="1" ht="18.75" customHeight="1" spans="1:15">
      <c r="A87" s="216" t="s">
        <v>144</v>
      </c>
      <c r="B87" s="217">
        <f>SUM(B88:B90)</f>
        <v>200</v>
      </c>
      <c r="C87" s="217">
        <f t="shared" ref="C87:J87" si="49">SUM(C88:C90)</f>
        <v>256</v>
      </c>
      <c r="D87" s="217">
        <f t="shared" si="49"/>
        <v>256</v>
      </c>
      <c r="E87" s="217">
        <f t="shared" si="49"/>
        <v>135</v>
      </c>
      <c r="F87" s="217">
        <f t="shared" si="49"/>
        <v>114</v>
      </c>
      <c r="G87" s="217">
        <f t="shared" si="49"/>
        <v>7</v>
      </c>
      <c r="H87" s="217">
        <f t="shared" si="49"/>
        <v>0</v>
      </c>
      <c r="I87" s="217">
        <f t="shared" si="49"/>
        <v>0</v>
      </c>
      <c r="J87" s="217">
        <f t="shared" si="49"/>
        <v>0</v>
      </c>
      <c r="K87" s="217">
        <f t="shared" si="39"/>
        <v>56</v>
      </c>
      <c r="L87" s="236">
        <f t="shared" si="40"/>
        <v>28</v>
      </c>
      <c r="M87" s="237"/>
      <c r="N87" s="238">
        <v>20134</v>
      </c>
      <c r="O87" s="202" t="s">
        <v>101</v>
      </c>
    </row>
    <row r="88" s="199" customFormat="1" ht="18.75" customHeight="1" spans="1:15">
      <c r="A88" s="218" t="s">
        <v>102</v>
      </c>
      <c r="B88" s="219">
        <v>112</v>
      </c>
      <c r="C88" s="219">
        <f t="shared" si="36"/>
        <v>141</v>
      </c>
      <c r="D88" s="219">
        <f t="shared" ref="D88:D90" si="50">SUM(E88:H88)</f>
        <v>141</v>
      </c>
      <c r="E88" s="219">
        <v>117</v>
      </c>
      <c r="F88" s="219">
        <v>17</v>
      </c>
      <c r="G88" s="219">
        <v>7</v>
      </c>
      <c r="H88" s="219"/>
      <c r="I88" s="219">
        <f t="shared" si="37"/>
        <v>0</v>
      </c>
      <c r="J88" s="219"/>
      <c r="K88" s="219">
        <f t="shared" si="39"/>
        <v>29</v>
      </c>
      <c r="L88" s="239">
        <f t="shared" si="40"/>
        <v>25.8928571428571</v>
      </c>
      <c r="M88" s="240"/>
      <c r="N88" s="226">
        <v>2013401</v>
      </c>
      <c r="O88" s="207" t="s">
        <v>103</v>
      </c>
    </row>
    <row r="89" s="199" customFormat="1" ht="18.75" customHeight="1" spans="1:15">
      <c r="A89" s="218" t="s">
        <v>104</v>
      </c>
      <c r="B89" s="219">
        <v>69</v>
      </c>
      <c r="C89" s="219">
        <f t="shared" si="36"/>
        <v>97</v>
      </c>
      <c r="D89" s="219">
        <f t="shared" si="50"/>
        <v>97</v>
      </c>
      <c r="E89" s="219"/>
      <c r="F89" s="219">
        <v>97</v>
      </c>
      <c r="G89" s="219"/>
      <c r="H89" s="219"/>
      <c r="I89" s="219">
        <f t="shared" si="37"/>
        <v>0</v>
      </c>
      <c r="J89" s="219"/>
      <c r="K89" s="219">
        <f t="shared" si="39"/>
        <v>28</v>
      </c>
      <c r="L89" s="239">
        <f t="shared" si="40"/>
        <v>40.5797101449275</v>
      </c>
      <c r="M89" s="240"/>
      <c r="N89" s="226">
        <v>2013402</v>
      </c>
      <c r="O89" s="207" t="s">
        <v>103</v>
      </c>
    </row>
    <row r="90" s="199" customFormat="1" ht="18.75" customHeight="1" spans="1:15">
      <c r="A90" s="218" t="s">
        <v>123</v>
      </c>
      <c r="B90" s="219">
        <v>19</v>
      </c>
      <c r="C90" s="219">
        <f t="shared" si="36"/>
        <v>18</v>
      </c>
      <c r="D90" s="219">
        <f t="shared" si="50"/>
        <v>18</v>
      </c>
      <c r="E90" s="219">
        <v>18</v>
      </c>
      <c r="F90" s="219"/>
      <c r="G90" s="219"/>
      <c r="H90" s="219"/>
      <c r="I90" s="219">
        <f t="shared" si="37"/>
        <v>0</v>
      </c>
      <c r="J90" s="219"/>
      <c r="K90" s="219">
        <f t="shared" si="39"/>
        <v>-1</v>
      </c>
      <c r="L90" s="239">
        <f t="shared" si="40"/>
        <v>-5.26315789473684</v>
      </c>
      <c r="M90" s="240"/>
      <c r="N90" s="226">
        <v>2013450</v>
      </c>
      <c r="O90" s="207" t="s">
        <v>103</v>
      </c>
    </row>
    <row r="91" s="202" customFormat="1" ht="18.75" customHeight="1" spans="1:15">
      <c r="A91" s="216" t="s">
        <v>145</v>
      </c>
      <c r="B91" s="217">
        <f>SUM(B92:B94)</f>
        <v>523</v>
      </c>
      <c r="C91" s="217">
        <f t="shared" ref="C91:J91" si="51">SUM(C92:C94)</f>
        <v>670</v>
      </c>
      <c r="D91" s="217">
        <f t="shared" si="51"/>
        <v>670</v>
      </c>
      <c r="E91" s="217">
        <f t="shared" si="51"/>
        <v>545</v>
      </c>
      <c r="F91" s="217">
        <f t="shared" si="51"/>
        <v>121</v>
      </c>
      <c r="G91" s="217">
        <f t="shared" si="51"/>
        <v>4</v>
      </c>
      <c r="H91" s="217">
        <f t="shared" si="51"/>
        <v>0</v>
      </c>
      <c r="I91" s="217">
        <f t="shared" si="51"/>
        <v>0</v>
      </c>
      <c r="J91" s="217">
        <f t="shared" si="51"/>
        <v>0</v>
      </c>
      <c r="K91" s="217">
        <f t="shared" si="39"/>
        <v>147</v>
      </c>
      <c r="L91" s="236">
        <f t="shared" si="40"/>
        <v>28.1070745697897</v>
      </c>
      <c r="M91" s="237"/>
      <c r="N91" s="238">
        <v>20136</v>
      </c>
      <c r="O91" s="202" t="s">
        <v>101</v>
      </c>
    </row>
    <row r="92" s="199" customFormat="1" ht="18.75" customHeight="1" spans="1:15">
      <c r="A92" s="218" t="s">
        <v>102</v>
      </c>
      <c r="B92" s="219">
        <v>488</v>
      </c>
      <c r="C92" s="219">
        <f t="shared" si="36"/>
        <v>545</v>
      </c>
      <c r="D92" s="219">
        <f t="shared" ref="D92:D94" si="52">SUM(E92:H92)</f>
        <v>545</v>
      </c>
      <c r="E92" s="219">
        <v>481</v>
      </c>
      <c r="F92" s="219">
        <v>60</v>
      </c>
      <c r="G92" s="219">
        <v>4</v>
      </c>
      <c r="H92" s="219"/>
      <c r="I92" s="219">
        <f t="shared" si="37"/>
        <v>0</v>
      </c>
      <c r="J92" s="219"/>
      <c r="K92" s="219">
        <f t="shared" si="39"/>
        <v>57</v>
      </c>
      <c r="L92" s="239">
        <f t="shared" si="40"/>
        <v>11.6803278688525</v>
      </c>
      <c r="M92" s="240"/>
      <c r="N92" s="226">
        <v>2013601</v>
      </c>
      <c r="O92" s="207" t="s">
        <v>103</v>
      </c>
    </row>
    <row r="93" s="199" customFormat="1" ht="18.75" customHeight="1" spans="1:15">
      <c r="A93" s="218" t="s">
        <v>104</v>
      </c>
      <c r="B93" s="219"/>
      <c r="C93" s="219">
        <f t="shared" si="36"/>
        <v>61</v>
      </c>
      <c r="D93" s="219">
        <f t="shared" si="52"/>
        <v>61</v>
      </c>
      <c r="E93" s="219"/>
      <c r="F93" s="219">
        <v>61</v>
      </c>
      <c r="G93" s="219"/>
      <c r="H93" s="219"/>
      <c r="I93" s="219">
        <f t="shared" si="37"/>
        <v>0</v>
      </c>
      <c r="J93" s="219"/>
      <c r="K93" s="219">
        <f t="shared" si="39"/>
        <v>61</v>
      </c>
      <c r="L93" s="239"/>
      <c r="M93" s="240"/>
      <c r="N93" s="226">
        <v>2013602</v>
      </c>
      <c r="O93" s="207" t="s">
        <v>103</v>
      </c>
    </row>
    <row r="94" s="199" customFormat="1" ht="18.75" customHeight="1" spans="1:15">
      <c r="A94" s="218" t="s">
        <v>123</v>
      </c>
      <c r="B94" s="219">
        <v>35</v>
      </c>
      <c r="C94" s="219">
        <f t="shared" si="36"/>
        <v>64</v>
      </c>
      <c r="D94" s="219">
        <f t="shared" si="52"/>
        <v>64</v>
      </c>
      <c r="E94" s="219">
        <v>64</v>
      </c>
      <c r="F94" s="219"/>
      <c r="G94" s="219"/>
      <c r="H94" s="219"/>
      <c r="I94" s="219">
        <f t="shared" si="37"/>
        <v>0</v>
      </c>
      <c r="J94" s="219"/>
      <c r="K94" s="219">
        <f t="shared" si="39"/>
        <v>29</v>
      </c>
      <c r="L94" s="239">
        <f t="shared" si="40"/>
        <v>82.8571428571429</v>
      </c>
      <c r="M94" s="240"/>
      <c r="N94" s="226">
        <v>2013650</v>
      </c>
      <c r="O94" s="207" t="s">
        <v>103</v>
      </c>
    </row>
    <row r="95" s="201" customFormat="1" ht="18.75" customHeight="1" spans="1:15">
      <c r="A95" s="214" t="s">
        <v>146</v>
      </c>
      <c r="B95" s="215">
        <f>SUM(B96)</f>
        <v>157</v>
      </c>
      <c r="C95" s="215">
        <f t="shared" ref="C95:J96" si="53">SUM(C96)</f>
        <v>173</v>
      </c>
      <c r="D95" s="215">
        <f t="shared" si="53"/>
        <v>173</v>
      </c>
      <c r="E95" s="215">
        <f t="shared" si="53"/>
        <v>120</v>
      </c>
      <c r="F95" s="215">
        <f t="shared" si="53"/>
        <v>18</v>
      </c>
      <c r="G95" s="215">
        <f t="shared" si="53"/>
        <v>35</v>
      </c>
      <c r="H95" s="215">
        <f t="shared" si="53"/>
        <v>0</v>
      </c>
      <c r="I95" s="215">
        <f t="shared" si="53"/>
        <v>0</v>
      </c>
      <c r="J95" s="215">
        <f t="shared" si="53"/>
        <v>0</v>
      </c>
      <c r="K95" s="215">
        <f t="shared" si="39"/>
        <v>16</v>
      </c>
      <c r="L95" s="233">
        <f t="shared" si="40"/>
        <v>10.1910828025478</v>
      </c>
      <c r="M95" s="244"/>
      <c r="N95" s="235">
        <v>203</v>
      </c>
      <c r="O95" s="201" t="s">
        <v>99</v>
      </c>
    </row>
    <row r="96" s="202" customFormat="1" ht="18.75" customHeight="1" spans="1:15">
      <c r="A96" s="216" t="s">
        <v>147</v>
      </c>
      <c r="B96" s="217">
        <f>SUM(B97)</f>
        <v>157</v>
      </c>
      <c r="C96" s="217">
        <f t="shared" si="53"/>
        <v>173</v>
      </c>
      <c r="D96" s="217">
        <f t="shared" si="53"/>
        <v>173</v>
      </c>
      <c r="E96" s="217">
        <f t="shared" si="53"/>
        <v>120</v>
      </c>
      <c r="F96" s="217">
        <f t="shared" si="53"/>
        <v>18</v>
      </c>
      <c r="G96" s="217">
        <f t="shared" si="53"/>
        <v>35</v>
      </c>
      <c r="H96" s="217">
        <f t="shared" si="53"/>
        <v>0</v>
      </c>
      <c r="I96" s="217">
        <f t="shared" si="53"/>
        <v>0</v>
      </c>
      <c r="J96" s="217">
        <f t="shared" si="53"/>
        <v>0</v>
      </c>
      <c r="K96" s="217">
        <f t="shared" si="39"/>
        <v>16</v>
      </c>
      <c r="L96" s="236">
        <f t="shared" si="40"/>
        <v>10.1910828025478</v>
      </c>
      <c r="M96" s="243"/>
      <c r="N96" s="238">
        <v>20306</v>
      </c>
      <c r="O96" s="202" t="s">
        <v>101</v>
      </c>
    </row>
    <row r="97" s="199" customFormat="1" ht="18.75" customHeight="1" spans="1:15">
      <c r="A97" s="218" t="s">
        <v>148</v>
      </c>
      <c r="B97" s="219">
        <v>157</v>
      </c>
      <c r="C97" s="219">
        <f t="shared" ref="C97" si="54">SUM(D97,I97)</f>
        <v>173</v>
      </c>
      <c r="D97" s="219">
        <f>SUM(E97:H97)</f>
        <v>173</v>
      </c>
      <c r="E97" s="219">
        <v>120</v>
      </c>
      <c r="F97" s="219">
        <v>18</v>
      </c>
      <c r="G97" s="219">
        <v>35</v>
      </c>
      <c r="H97" s="219"/>
      <c r="I97" s="219">
        <f t="shared" ref="I97" si="55">SUM(J97)</f>
        <v>0</v>
      </c>
      <c r="J97" s="219"/>
      <c r="K97" s="219">
        <f t="shared" si="39"/>
        <v>16</v>
      </c>
      <c r="L97" s="239">
        <f t="shared" si="40"/>
        <v>10.1910828025478</v>
      </c>
      <c r="M97" s="240"/>
      <c r="N97" s="226">
        <v>2030607</v>
      </c>
      <c r="O97" s="207" t="s">
        <v>103</v>
      </c>
    </row>
    <row r="98" s="201" customFormat="1" ht="18.75" customHeight="1" spans="1:15">
      <c r="A98" s="214" t="s">
        <v>149</v>
      </c>
      <c r="B98" s="215">
        <f>SUM(B99,B104)</f>
        <v>975</v>
      </c>
      <c r="C98" s="215">
        <f t="shared" ref="C98:J98" si="56">SUM(C99,C104)</f>
        <v>1188</v>
      </c>
      <c r="D98" s="215">
        <f t="shared" si="56"/>
        <v>1188</v>
      </c>
      <c r="E98" s="215">
        <f t="shared" si="56"/>
        <v>643</v>
      </c>
      <c r="F98" s="215">
        <f t="shared" si="56"/>
        <v>276</v>
      </c>
      <c r="G98" s="215">
        <f t="shared" si="56"/>
        <v>269</v>
      </c>
      <c r="H98" s="215">
        <f t="shared" ref="H98" si="57">SUM(H99,H104)</f>
        <v>0</v>
      </c>
      <c r="I98" s="215">
        <f t="shared" si="56"/>
        <v>0</v>
      </c>
      <c r="J98" s="215">
        <f t="shared" si="56"/>
        <v>0</v>
      </c>
      <c r="K98" s="215">
        <f t="shared" si="39"/>
        <v>213</v>
      </c>
      <c r="L98" s="233">
        <f t="shared" si="40"/>
        <v>21.8461538461538</v>
      </c>
      <c r="M98" s="234"/>
      <c r="N98" s="235">
        <v>204</v>
      </c>
      <c r="O98" s="201" t="s">
        <v>99</v>
      </c>
    </row>
    <row r="99" s="202" customFormat="1" ht="18.75" customHeight="1" spans="1:15">
      <c r="A99" s="216" t="s">
        <v>150</v>
      </c>
      <c r="B99" s="217">
        <f>SUM(B100:B103)</f>
        <v>540</v>
      </c>
      <c r="C99" s="217">
        <f t="shared" ref="C99:J99" si="58">SUM(C100:C103)</f>
        <v>856</v>
      </c>
      <c r="D99" s="217">
        <f t="shared" si="58"/>
        <v>856</v>
      </c>
      <c r="E99" s="217">
        <f t="shared" si="58"/>
        <v>641</v>
      </c>
      <c r="F99" s="217">
        <f t="shared" si="58"/>
        <v>212</v>
      </c>
      <c r="G99" s="217">
        <f t="shared" si="58"/>
        <v>3</v>
      </c>
      <c r="H99" s="217">
        <f t="shared" ref="H99" si="59">SUM(H100:H103)</f>
        <v>0</v>
      </c>
      <c r="I99" s="217">
        <f t="shared" si="58"/>
        <v>0</v>
      </c>
      <c r="J99" s="217">
        <f t="shared" si="58"/>
        <v>0</v>
      </c>
      <c r="K99" s="217">
        <f t="shared" si="39"/>
        <v>316</v>
      </c>
      <c r="L99" s="236">
        <f t="shared" si="40"/>
        <v>58.5185185185185</v>
      </c>
      <c r="M99" s="237"/>
      <c r="N99" s="238">
        <v>20406</v>
      </c>
      <c r="O99" s="202" t="s">
        <v>101</v>
      </c>
    </row>
    <row r="100" s="199" customFormat="1" ht="18.75" customHeight="1" spans="1:15">
      <c r="A100" s="218" t="s">
        <v>102</v>
      </c>
      <c r="B100" s="219">
        <v>442</v>
      </c>
      <c r="C100" s="219">
        <f t="shared" ref="C100:C103" si="60">SUM(D100,I100)</f>
        <v>678</v>
      </c>
      <c r="D100" s="219">
        <f t="shared" ref="D100:D103" si="61">SUM(E100:H100)</f>
        <v>678</v>
      </c>
      <c r="E100" s="219">
        <v>592</v>
      </c>
      <c r="F100" s="219">
        <v>85</v>
      </c>
      <c r="G100" s="219">
        <v>1</v>
      </c>
      <c r="H100" s="219"/>
      <c r="I100" s="219">
        <f t="shared" ref="I100:I103" si="62">SUM(J100)</f>
        <v>0</v>
      </c>
      <c r="J100" s="219"/>
      <c r="K100" s="219">
        <f t="shared" si="39"/>
        <v>236</v>
      </c>
      <c r="L100" s="239">
        <f t="shared" si="40"/>
        <v>53.393665158371</v>
      </c>
      <c r="M100" s="240"/>
      <c r="N100" s="226">
        <v>2040601</v>
      </c>
      <c r="O100" s="207" t="s">
        <v>103</v>
      </c>
    </row>
    <row r="101" s="199" customFormat="1" ht="18.75" customHeight="1" spans="1:15">
      <c r="A101" s="218" t="s">
        <v>151</v>
      </c>
      <c r="B101" s="219">
        <v>37</v>
      </c>
      <c r="C101" s="219">
        <f t="shared" si="60"/>
        <v>65</v>
      </c>
      <c r="D101" s="219">
        <f t="shared" si="61"/>
        <v>65</v>
      </c>
      <c r="E101" s="219"/>
      <c r="F101" s="219">
        <v>65</v>
      </c>
      <c r="G101" s="219"/>
      <c r="H101" s="219"/>
      <c r="I101" s="219">
        <f t="shared" si="62"/>
        <v>0</v>
      </c>
      <c r="J101" s="219"/>
      <c r="K101" s="219">
        <f t="shared" si="39"/>
        <v>28</v>
      </c>
      <c r="L101" s="239">
        <f t="shared" si="40"/>
        <v>75.6756756756757</v>
      </c>
      <c r="M101" s="240"/>
      <c r="N101" s="226">
        <v>2040604</v>
      </c>
      <c r="O101" s="207" t="s">
        <v>103</v>
      </c>
    </row>
    <row r="102" s="199" customFormat="1" ht="18.75" customHeight="1" spans="1:15">
      <c r="A102" s="218" t="s">
        <v>152</v>
      </c>
      <c r="B102" s="219">
        <v>20</v>
      </c>
      <c r="C102" s="219">
        <f t="shared" si="60"/>
        <v>35</v>
      </c>
      <c r="D102" s="219">
        <f t="shared" si="61"/>
        <v>35</v>
      </c>
      <c r="E102" s="219"/>
      <c r="F102" s="219">
        <v>35</v>
      </c>
      <c r="G102" s="219"/>
      <c r="H102" s="219"/>
      <c r="I102" s="219">
        <f t="shared" si="62"/>
        <v>0</v>
      </c>
      <c r="J102" s="219"/>
      <c r="K102" s="219">
        <f t="shared" si="39"/>
        <v>15</v>
      </c>
      <c r="L102" s="239">
        <f t="shared" si="40"/>
        <v>75</v>
      </c>
      <c r="M102" s="240"/>
      <c r="N102" s="226">
        <v>2040605</v>
      </c>
      <c r="O102" s="207" t="s">
        <v>103</v>
      </c>
    </row>
    <row r="103" s="199" customFormat="1" ht="18.75" customHeight="1" spans="1:15">
      <c r="A103" s="218" t="s">
        <v>153</v>
      </c>
      <c r="B103" s="219">
        <v>41</v>
      </c>
      <c r="C103" s="219">
        <f t="shared" si="60"/>
        <v>78</v>
      </c>
      <c r="D103" s="219">
        <f t="shared" si="61"/>
        <v>78</v>
      </c>
      <c r="E103" s="219">
        <v>49</v>
      </c>
      <c r="F103" s="219">
        <v>27</v>
      </c>
      <c r="G103" s="219">
        <v>2</v>
      </c>
      <c r="H103" s="219"/>
      <c r="I103" s="219">
        <f t="shared" si="62"/>
        <v>0</v>
      </c>
      <c r="J103" s="219"/>
      <c r="K103" s="219">
        <f t="shared" si="39"/>
        <v>37</v>
      </c>
      <c r="L103" s="239">
        <f t="shared" si="40"/>
        <v>90.2439024390244</v>
      </c>
      <c r="M103" s="240"/>
      <c r="N103" s="226">
        <v>2040607</v>
      </c>
      <c r="O103" s="207" t="s">
        <v>103</v>
      </c>
    </row>
    <row r="104" s="202" customFormat="1" ht="18.75" customHeight="1" spans="1:15">
      <c r="A104" s="216" t="s">
        <v>154</v>
      </c>
      <c r="B104" s="217">
        <f>SUM(B105)</f>
        <v>435</v>
      </c>
      <c r="C104" s="217">
        <f t="shared" ref="C104:J104" si="63">SUM(C105)</f>
        <v>332</v>
      </c>
      <c r="D104" s="217">
        <f t="shared" si="63"/>
        <v>332</v>
      </c>
      <c r="E104" s="217">
        <f t="shared" si="63"/>
        <v>2</v>
      </c>
      <c r="F104" s="217">
        <f t="shared" si="63"/>
        <v>64</v>
      </c>
      <c r="G104" s="217">
        <f t="shared" si="63"/>
        <v>266</v>
      </c>
      <c r="H104" s="217">
        <f t="shared" si="63"/>
        <v>0</v>
      </c>
      <c r="I104" s="217">
        <f t="shared" si="63"/>
        <v>0</v>
      </c>
      <c r="J104" s="217">
        <f t="shared" si="63"/>
        <v>0</v>
      </c>
      <c r="K104" s="217">
        <f t="shared" si="39"/>
        <v>-103</v>
      </c>
      <c r="L104" s="236">
        <f t="shared" si="40"/>
        <v>-23.6781609195402</v>
      </c>
      <c r="M104" s="243"/>
      <c r="N104" s="238">
        <v>20499</v>
      </c>
      <c r="O104" s="202" t="s">
        <v>101</v>
      </c>
    </row>
    <row r="105" s="199" customFormat="1" ht="18.75" customHeight="1" spans="1:15">
      <c r="A105" s="218" t="s">
        <v>155</v>
      </c>
      <c r="B105" s="219">
        <v>435</v>
      </c>
      <c r="C105" s="219">
        <f t="shared" ref="C105:C135" si="64">SUM(D105,I105)</f>
        <v>332</v>
      </c>
      <c r="D105" s="219">
        <f>SUM(E105:H105)</f>
        <v>332</v>
      </c>
      <c r="E105" s="219">
        <v>2</v>
      </c>
      <c r="F105" s="219">
        <v>64</v>
      </c>
      <c r="G105" s="219">
        <v>266</v>
      </c>
      <c r="H105" s="219"/>
      <c r="I105" s="219">
        <f t="shared" ref="I105:I135" si="65">SUM(J105)</f>
        <v>0</v>
      </c>
      <c r="J105" s="219"/>
      <c r="K105" s="219">
        <f t="shared" si="39"/>
        <v>-103</v>
      </c>
      <c r="L105" s="239">
        <f t="shared" si="40"/>
        <v>-23.6781609195402</v>
      </c>
      <c r="M105" s="240"/>
      <c r="N105" s="226">
        <v>2049901</v>
      </c>
      <c r="O105" s="207" t="s">
        <v>103</v>
      </c>
    </row>
    <row r="106" s="201" customFormat="1" ht="18.75" customHeight="1" spans="1:15">
      <c r="A106" s="214" t="s">
        <v>156</v>
      </c>
      <c r="B106" s="215">
        <f t="shared" ref="B106:J106" si="66">SUM(B107,B110,B116,B119,B121,B123,B126,B128)</f>
        <v>36093</v>
      </c>
      <c r="C106" s="215">
        <f t="shared" si="66"/>
        <v>37270</v>
      </c>
      <c r="D106" s="215">
        <f t="shared" si="66"/>
        <v>34810</v>
      </c>
      <c r="E106" s="215">
        <f t="shared" si="66"/>
        <v>29465</v>
      </c>
      <c r="F106" s="215">
        <f t="shared" si="66"/>
        <v>4640</v>
      </c>
      <c r="G106" s="215">
        <f t="shared" si="66"/>
        <v>705</v>
      </c>
      <c r="H106" s="215">
        <f t="shared" ref="H106" si="67">SUM(H107,H110,H116,H119,H121,H123,H126,H128)</f>
        <v>0</v>
      </c>
      <c r="I106" s="215">
        <f t="shared" si="66"/>
        <v>2460</v>
      </c>
      <c r="J106" s="215">
        <f t="shared" si="66"/>
        <v>2460</v>
      </c>
      <c r="K106" s="215">
        <f t="shared" si="39"/>
        <v>1177</v>
      </c>
      <c r="L106" s="233">
        <f t="shared" si="40"/>
        <v>3.26102014240989</v>
      </c>
      <c r="M106" s="234"/>
      <c r="N106" s="235">
        <v>205</v>
      </c>
      <c r="O106" s="201" t="s">
        <v>99</v>
      </c>
    </row>
    <row r="107" s="202" customFormat="1" ht="18.75" customHeight="1" spans="1:15">
      <c r="A107" s="216" t="s">
        <v>157</v>
      </c>
      <c r="B107" s="217">
        <f>SUM(B108:B109)</f>
        <v>846</v>
      </c>
      <c r="C107" s="217">
        <f t="shared" ref="C107:J107" si="68">SUM(C108:C109)</f>
        <v>1023</v>
      </c>
      <c r="D107" s="217">
        <f t="shared" si="68"/>
        <v>1023</v>
      </c>
      <c r="E107" s="217">
        <f t="shared" si="68"/>
        <v>873</v>
      </c>
      <c r="F107" s="217">
        <f t="shared" si="68"/>
        <v>108</v>
      </c>
      <c r="G107" s="217">
        <f t="shared" si="68"/>
        <v>42</v>
      </c>
      <c r="H107" s="217">
        <f t="shared" ref="H107" si="69">SUM(H108:H109)</f>
        <v>0</v>
      </c>
      <c r="I107" s="217">
        <f t="shared" si="68"/>
        <v>0</v>
      </c>
      <c r="J107" s="217">
        <f t="shared" si="68"/>
        <v>0</v>
      </c>
      <c r="K107" s="217">
        <f t="shared" si="39"/>
        <v>177</v>
      </c>
      <c r="L107" s="236">
        <f t="shared" si="40"/>
        <v>20.9219858156028</v>
      </c>
      <c r="M107" s="237"/>
      <c r="N107" s="238">
        <v>20501</v>
      </c>
      <c r="O107" s="202" t="s">
        <v>101</v>
      </c>
    </row>
    <row r="108" s="199" customFormat="1" ht="18.75" customHeight="1" spans="1:15">
      <c r="A108" s="218" t="s">
        <v>102</v>
      </c>
      <c r="B108" s="219">
        <v>197</v>
      </c>
      <c r="C108" s="219">
        <f t="shared" si="64"/>
        <v>253</v>
      </c>
      <c r="D108" s="219">
        <f t="shared" ref="D108:D109" si="70">SUM(E108:H108)</f>
        <v>253</v>
      </c>
      <c r="E108" s="219">
        <v>116</v>
      </c>
      <c r="F108" s="219">
        <v>105</v>
      </c>
      <c r="G108" s="219">
        <v>32</v>
      </c>
      <c r="H108" s="219"/>
      <c r="I108" s="219">
        <f t="shared" si="65"/>
        <v>0</v>
      </c>
      <c r="J108" s="219"/>
      <c r="K108" s="219">
        <f t="shared" si="39"/>
        <v>56</v>
      </c>
      <c r="L108" s="239">
        <f t="shared" si="40"/>
        <v>28.4263959390863</v>
      </c>
      <c r="M108" s="240"/>
      <c r="N108" s="226">
        <v>2050101</v>
      </c>
      <c r="O108" s="207" t="s">
        <v>103</v>
      </c>
    </row>
    <row r="109" s="199" customFormat="1" ht="18.75" customHeight="1" spans="1:15">
      <c r="A109" s="218" t="s">
        <v>158</v>
      </c>
      <c r="B109" s="219">
        <v>649</v>
      </c>
      <c r="C109" s="219">
        <f t="shared" si="64"/>
        <v>770</v>
      </c>
      <c r="D109" s="219">
        <f t="shared" si="70"/>
        <v>770</v>
      </c>
      <c r="E109" s="219">
        <v>757</v>
      </c>
      <c r="F109" s="219">
        <v>3</v>
      </c>
      <c r="G109" s="219">
        <v>10</v>
      </c>
      <c r="H109" s="219"/>
      <c r="I109" s="219">
        <f t="shared" si="65"/>
        <v>0</v>
      </c>
      <c r="J109" s="219"/>
      <c r="K109" s="219">
        <f t="shared" si="39"/>
        <v>121</v>
      </c>
      <c r="L109" s="239">
        <f t="shared" si="40"/>
        <v>18.6440677966102</v>
      </c>
      <c r="M109" s="240"/>
      <c r="N109" s="226">
        <v>2050199</v>
      </c>
      <c r="O109" s="207" t="s">
        <v>103</v>
      </c>
    </row>
    <row r="110" s="202" customFormat="1" ht="18.75" customHeight="1" spans="1:15">
      <c r="A110" s="216" t="s">
        <v>159</v>
      </c>
      <c r="B110" s="217">
        <f t="shared" ref="B110:J110" si="71">SUM(B111:B115)</f>
        <v>32166</v>
      </c>
      <c r="C110" s="217">
        <f t="shared" si="71"/>
        <v>32376</v>
      </c>
      <c r="D110" s="217">
        <f t="shared" si="71"/>
        <v>32376</v>
      </c>
      <c r="E110" s="217">
        <f t="shared" si="71"/>
        <v>27500</v>
      </c>
      <c r="F110" s="217">
        <f t="shared" si="71"/>
        <v>4230</v>
      </c>
      <c r="G110" s="217">
        <f t="shared" si="71"/>
        <v>646</v>
      </c>
      <c r="H110" s="217">
        <f t="shared" si="71"/>
        <v>0</v>
      </c>
      <c r="I110" s="217">
        <f t="shared" si="71"/>
        <v>0</v>
      </c>
      <c r="J110" s="217">
        <f t="shared" si="71"/>
        <v>0</v>
      </c>
      <c r="K110" s="217">
        <f t="shared" si="39"/>
        <v>210</v>
      </c>
      <c r="L110" s="236">
        <f t="shared" si="40"/>
        <v>0.652863271777653</v>
      </c>
      <c r="M110" s="243"/>
      <c r="N110" s="238">
        <v>20502</v>
      </c>
      <c r="O110" s="202" t="s">
        <v>101</v>
      </c>
    </row>
    <row r="111" s="199" customFormat="1" ht="18.75" customHeight="1" spans="1:15">
      <c r="A111" s="218" t="s">
        <v>160</v>
      </c>
      <c r="B111" s="219">
        <v>2496</v>
      </c>
      <c r="C111" s="219">
        <f t="shared" si="64"/>
        <v>2551</v>
      </c>
      <c r="D111" s="219">
        <f t="shared" ref="D111:D115" si="72">SUM(E111:H111)</f>
        <v>2551</v>
      </c>
      <c r="E111" s="219">
        <v>2450</v>
      </c>
      <c r="F111" s="219">
        <v>81</v>
      </c>
      <c r="G111" s="219">
        <v>20</v>
      </c>
      <c r="H111" s="219"/>
      <c r="I111" s="219">
        <f t="shared" si="65"/>
        <v>0</v>
      </c>
      <c r="J111" s="219"/>
      <c r="K111" s="219">
        <f t="shared" si="39"/>
        <v>55</v>
      </c>
      <c r="L111" s="239">
        <f t="shared" si="40"/>
        <v>2.20352564102564</v>
      </c>
      <c r="M111" s="240"/>
      <c r="N111" s="226">
        <v>2050201</v>
      </c>
      <c r="O111" s="207" t="s">
        <v>103</v>
      </c>
    </row>
    <row r="112" s="199" customFormat="1" ht="18.75" customHeight="1" spans="1:15">
      <c r="A112" s="218" t="s">
        <v>161</v>
      </c>
      <c r="B112" s="219">
        <v>15623</v>
      </c>
      <c r="C112" s="219">
        <f t="shared" si="64"/>
        <v>15355</v>
      </c>
      <c r="D112" s="219">
        <f t="shared" si="72"/>
        <v>15355</v>
      </c>
      <c r="E112" s="219">
        <v>13200</v>
      </c>
      <c r="F112" s="219">
        <v>1900</v>
      </c>
      <c r="G112" s="219">
        <v>255</v>
      </c>
      <c r="H112" s="219"/>
      <c r="I112" s="219">
        <f t="shared" si="65"/>
        <v>0</v>
      </c>
      <c r="J112" s="219"/>
      <c r="K112" s="219">
        <f t="shared" si="39"/>
        <v>-268</v>
      </c>
      <c r="L112" s="239">
        <f t="shared" si="40"/>
        <v>-1.71541957370543</v>
      </c>
      <c r="M112" s="240"/>
      <c r="N112" s="226">
        <v>2050202</v>
      </c>
      <c r="O112" s="207" t="s">
        <v>103</v>
      </c>
    </row>
    <row r="113" s="199" customFormat="1" ht="18.75" customHeight="1" spans="1:15">
      <c r="A113" s="218" t="s">
        <v>162</v>
      </c>
      <c r="B113" s="219">
        <v>9581</v>
      </c>
      <c r="C113" s="219">
        <f t="shared" si="64"/>
        <v>9515</v>
      </c>
      <c r="D113" s="219">
        <f t="shared" si="72"/>
        <v>9515</v>
      </c>
      <c r="E113" s="219">
        <v>8750</v>
      </c>
      <c r="F113" s="219">
        <v>655</v>
      </c>
      <c r="G113" s="219">
        <v>110</v>
      </c>
      <c r="H113" s="219"/>
      <c r="I113" s="219">
        <f t="shared" si="65"/>
        <v>0</v>
      </c>
      <c r="J113" s="219"/>
      <c r="K113" s="219">
        <f t="shared" si="39"/>
        <v>-66</v>
      </c>
      <c r="L113" s="239">
        <f t="shared" si="40"/>
        <v>-0.68886337543054</v>
      </c>
      <c r="M113" s="240"/>
      <c r="N113" s="226">
        <v>2050203</v>
      </c>
      <c r="O113" s="207" t="s">
        <v>103</v>
      </c>
    </row>
    <row r="114" s="199" customFormat="1" ht="18.75" customHeight="1" spans="1:15">
      <c r="A114" s="218" t="s">
        <v>163</v>
      </c>
      <c r="B114" s="219">
        <v>3466</v>
      </c>
      <c r="C114" s="219">
        <f t="shared" si="64"/>
        <v>3435</v>
      </c>
      <c r="D114" s="219">
        <f t="shared" si="72"/>
        <v>3435</v>
      </c>
      <c r="E114" s="219">
        <v>3100</v>
      </c>
      <c r="F114" s="219">
        <v>280</v>
      </c>
      <c r="G114" s="219">
        <v>55</v>
      </c>
      <c r="H114" s="219"/>
      <c r="I114" s="219">
        <f t="shared" si="65"/>
        <v>0</v>
      </c>
      <c r="J114" s="219"/>
      <c r="K114" s="219">
        <f t="shared" si="39"/>
        <v>-31</v>
      </c>
      <c r="L114" s="239">
        <f t="shared" si="40"/>
        <v>-0.894402769763416</v>
      </c>
      <c r="M114" s="240"/>
      <c r="N114" s="226">
        <v>2050204</v>
      </c>
      <c r="O114" s="207" t="s">
        <v>103</v>
      </c>
    </row>
    <row r="115" s="199" customFormat="1" ht="18.75" customHeight="1" spans="1:15">
      <c r="A115" s="218" t="s">
        <v>164</v>
      </c>
      <c r="B115" s="219">
        <v>1000</v>
      </c>
      <c r="C115" s="219">
        <f t="shared" si="64"/>
        <v>1520</v>
      </c>
      <c r="D115" s="219">
        <f t="shared" si="72"/>
        <v>1520</v>
      </c>
      <c r="E115" s="219"/>
      <c r="F115" s="219">
        <v>1314</v>
      </c>
      <c r="G115" s="219">
        <v>206</v>
      </c>
      <c r="H115" s="219"/>
      <c r="I115" s="219">
        <f t="shared" si="65"/>
        <v>0</v>
      </c>
      <c r="J115" s="219"/>
      <c r="K115" s="219">
        <f t="shared" si="39"/>
        <v>520</v>
      </c>
      <c r="L115" s="239">
        <f t="shared" si="40"/>
        <v>52</v>
      </c>
      <c r="M115" s="240"/>
      <c r="N115" s="226">
        <v>2050299</v>
      </c>
      <c r="O115" s="207" t="s">
        <v>103</v>
      </c>
    </row>
    <row r="116" s="202" customFormat="1" ht="18.75" customHeight="1" spans="1:15">
      <c r="A116" s="216" t="s">
        <v>165</v>
      </c>
      <c r="B116" s="217">
        <f>SUM(B117:B118)</f>
        <v>85</v>
      </c>
      <c r="C116" s="217">
        <f t="shared" ref="C116:J116" si="73">SUM(C117:C118)</f>
        <v>118</v>
      </c>
      <c r="D116" s="217">
        <f t="shared" si="73"/>
        <v>118</v>
      </c>
      <c r="E116" s="217">
        <f t="shared" si="73"/>
        <v>0</v>
      </c>
      <c r="F116" s="217">
        <f t="shared" si="73"/>
        <v>116</v>
      </c>
      <c r="G116" s="217">
        <f t="shared" si="73"/>
        <v>2</v>
      </c>
      <c r="H116" s="217">
        <f t="shared" si="73"/>
        <v>0</v>
      </c>
      <c r="I116" s="217">
        <f t="shared" si="73"/>
        <v>0</v>
      </c>
      <c r="J116" s="217">
        <f t="shared" si="73"/>
        <v>0</v>
      </c>
      <c r="K116" s="217">
        <f t="shared" si="39"/>
        <v>33</v>
      </c>
      <c r="L116" s="236">
        <f t="shared" si="40"/>
        <v>38.8235294117647</v>
      </c>
      <c r="M116" s="237"/>
      <c r="N116" s="238">
        <v>20503</v>
      </c>
      <c r="O116" s="202" t="s">
        <v>101</v>
      </c>
    </row>
    <row r="117" s="199" customFormat="1" ht="18.75" customHeight="1" spans="1:15">
      <c r="A117" s="218" t="s">
        <v>166</v>
      </c>
      <c r="B117" s="219">
        <v>85</v>
      </c>
      <c r="C117" s="219">
        <f t="shared" si="64"/>
        <v>0</v>
      </c>
      <c r="D117" s="219">
        <f t="shared" ref="D117:D118" si="74">SUM(E117:H117)</f>
        <v>0</v>
      </c>
      <c r="E117" s="219"/>
      <c r="F117" s="219"/>
      <c r="G117" s="219"/>
      <c r="H117" s="219"/>
      <c r="I117" s="219">
        <f t="shared" si="65"/>
        <v>0</v>
      </c>
      <c r="J117" s="219"/>
      <c r="K117" s="219">
        <f t="shared" si="39"/>
        <v>-85</v>
      </c>
      <c r="L117" s="239">
        <f t="shared" si="40"/>
        <v>-100</v>
      </c>
      <c r="M117" s="240"/>
      <c r="N117" s="226">
        <v>2050302</v>
      </c>
      <c r="O117" s="207" t="s">
        <v>103</v>
      </c>
    </row>
    <row r="118" s="199" customFormat="1" ht="18.75" customHeight="1" spans="1:15">
      <c r="A118" s="218" t="s">
        <v>167</v>
      </c>
      <c r="B118" s="219"/>
      <c r="C118" s="219">
        <f t="shared" si="64"/>
        <v>118</v>
      </c>
      <c r="D118" s="219">
        <f t="shared" si="74"/>
        <v>118</v>
      </c>
      <c r="E118" s="219"/>
      <c r="F118" s="219">
        <v>116</v>
      </c>
      <c r="G118" s="219">
        <v>2</v>
      </c>
      <c r="H118" s="219"/>
      <c r="I118" s="219">
        <f t="shared" si="65"/>
        <v>0</v>
      </c>
      <c r="J118" s="219"/>
      <c r="K118" s="219">
        <f t="shared" si="39"/>
        <v>118</v>
      </c>
      <c r="L118" s="239"/>
      <c r="M118" s="240"/>
      <c r="N118" s="226">
        <v>2050304</v>
      </c>
      <c r="O118" s="207" t="s">
        <v>103</v>
      </c>
    </row>
    <row r="119" s="202" customFormat="1" ht="18.75" customHeight="1" spans="1:15">
      <c r="A119" s="216" t="s">
        <v>168</v>
      </c>
      <c r="B119" s="217">
        <f>SUM(B120)</f>
        <v>206</v>
      </c>
      <c r="C119" s="217">
        <f t="shared" ref="C119:J119" si="75">SUM(C120)</f>
        <v>210</v>
      </c>
      <c r="D119" s="217">
        <f t="shared" si="75"/>
        <v>210</v>
      </c>
      <c r="E119" s="217">
        <f t="shared" si="75"/>
        <v>195</v>
      </c>
      <c r="F119" s="217">
        <f t="shared" si="75"/>
        <v>10</v>
      </c>
      <c r="G119" s="217">
        <f t="shared" si="75"/>
        <v>5</v>
      </c>
      <c r="H119" s="217">
        <f t="shared" si="75"/>
        <v>0</v>
      </c>
      <c r="I119" s="217">
        <f t="shared" si="75"/>
        <v>0</v>
      </c>
      <c r="J119" s="217">
        <f t="shared" si="75"/>
        <v>0</v>
      </c>
      <c r="K119" s="217">
        <f t="shared" si="39"/>
        <v>4</v>
      </c>
      <c r="L119" s="236">
        <f t="shared" si="40"/>
        <v>1.94174757281553</v>
      </c>
      <c r="M119" s="237"/>
      <c r="N119" s="238">
        <v>20504</v>
      </c>
      <c r="O119" s="202" t="s">
        <v>101</v>
      </c>
    </row>
    <row r="120" s="199" customFormat="1" ht="18.75" customHeight="1" spans="1:15">
      <c r="A120" s="218" t="s">
        <v>169</v>
      </c>
      <c r="B120" s="219">
        <v>206</v>
      </c>
      <c r="C120" s="219">
        <f t="shared" si="64"/>
        <v>210</v>
      </c>
      <c r="D120" s="219">
        <f>SUM(E120:H120)</f>
        <v>210</v>
      </c>
      <c r="E120" s="219">
        <v>195</v>
      </c>
      <c r="F120" s="219">
        <v>10</v>
      </c>
      <c r="G120" s="219">
        <v>5</v>
      </c>
      <c r="H120" s="219"/>
      <c r="I120" s="219">
        <f t="shared" si="65"/>
        <v>0</v>
      </c>
      <c r="J120" s="219"/>
      <c r="K120" s="219">
        <f t="shared" si="39"/>
        <v>4</v>
      </c>
      <c r="L120" s="239">
        <f t="shared" si="40"/>
        <v>1.94174757281553</v>
      </c>
      <c r="M120" s="240"/>
      <c r="N120" s="226">
        <v>2050499</v>
      </c>
      <c r="O120" s="207" t="s">
        <v>103</v>
      </c>
    </row>
    <row r="121" s="202" customFormat="1" ht="18.75" customHeight="1" spans="1:15">
      <c r="A121" s="216" t="s">
        <v>170</v>
      </c>
      <c r="B121" s="217">
        <f>SUM(B122)</f>
        <v>76</v>
      </c>
      <c r="C121" s="217">
        <f t="shared" ref="C121:J121" si="76">SUM(C122)</f>
        <v>482</v>
      </c>
      <c r="D121" s="217">
        <f t="shared" si="76"/>
        <v>482</v>
      </c>
      <c r="E121" s="217">
        <f t="shared" si="76"/>
        <v>405</v>
      </c>
      <c r="F121" s="217">
        <f t="shared" si="76"/>
        <v>70</v>
      </c>
      <c r="G121" s="217">
        <f t="shared" si="76"/>
        <v>7</v>
      </c>
      <c r="H121" s="217">
        <f t="shared" si="76"/>
        <v>0</v>
      </c>
      <c r="I121" s="217">
        <f t="shared" si="76"/>
        <v>0</v>
      </c>
      <c r="J121" s="217">
        <f t="shared" si="76"/>
        <v>0</v>
      </c>
      <c r="K121" s="217">
        <f t="shared" si="39"/>
        <v>406</v>
      </c>
      <c r="L121" s="236">
        <f t="shared" si="40"/>
        <v>534.210526315789</v>
      </c>
      <c r="M121" s="237"/>
      <c r="N121" s="238">
        <v>20507</v>
      </c>
      <c r="O121" s="202" t="s">
        <v>101</v>
      </c>
    </row>
    <row r="122" s="199" customFormat="1" ht="18.75" customHeight="1" spans="1:15">
      <c r="A122" s="218" t="s">
        <v>171</v>
      </c>
      <c r="B122" s="219">
        <v>76</v>
      </c>
      <c r="C122" s="219">
        <f t="shared" si="64"/>
        <v>482</v>
      </c>
      <c r="D122" s="219">
        <f>SUM(E122:H122)</f>
        <v>482</v>
      </c>
      <c r="E122" s="219">
        <v>405</v>
      </c>
      <c r="F122" s="219">
        <v>70</v>
      </c>
      <c r="G122" s="219">
        <v>7</v>
      </c>
      <c r="H122" s="219"/>
      <c r="I122" s="219">
        <f t="shared" si="65"/>
        <v>0</v>
      </c>
      <c r="J122" s="219"/>
      <c r="K122" s="219">
        <f t="shared" si="39"/>
        <v>406</v>
      </c>
      <c r="L122" s="239">
        <f t="shared" si="40"/>
        <v>534.210526315789</v>
      </c>
      <c r="M122" s="240"/>
      <c r="N122" s="226">
        <v>2050701</v>
      </c>
      <c r="O122" s="207" t="s">
        <v>103</v>
      </c>
    </row>
    <row r="123" s="202" customFormat="1" ht="18.75" customHeight="1" spans="1:15">
      <c r="A123" s="216" t="s">
        <v>172</v>
      </c>
      <c r="B123" s="217">
        <f>SUM(B124:B125)</f>
        <v>512</v>
      </c>
      <c r="C123" s="217">
        <f t="shared" ref="C123:J123" si="77">SUM(C124:C125)</f>
        <v>601</v>
      </c>
      <c r="D123" s="217">
        <f t="shared" si="77"/>
        <v>601</v>
      </c>
      <c r="E123" s="217">
        <f t="shared" si="77"/>
        <v>492</v>
      </c>
      <c r="F123" s="217">
        <f t="shared" si="77"/>
        <v>106</v>
      </c>
      <c r="G123" s="217">
        <f t="shared" si="77"/>
        <v>3</v>
      </c>
      <c r="H123" s="217">
        <f t="shared" si="77"/>
        <v>0</v>
      </c>
      <c r="I123" s="217">
        <f t="shared" si="77"/>
        <v>0</v>
      </c>
      <c r="J123" s="217">
        <f t="shared" si="77"/>
        <v>0</v>
      </c>
      <c r="K123" s="217">
        <f t="shared" si="39"/>
        <v>89</v>
      </c>
      <c r="L123" s="236">
        <f t="shared" si="40"/>
        <v>17.3828125</v>
      </c>
      <c r="M123" s="237"/>
      <c r="N123" s="238">
        <v>20508</v>
      </c>
      <c r="O123" s="202" t="s">
        <v>101</v>
      </c>
    </row>
    <row r="124" s="199" customFormat="1" ht="18.75" customHeight="1" spans="1:15">
      <c r="A124" s="218" t="s">
        <v>173</v>
      </c>
      <c r="B124" s="219">
        <v>346</v>
      </c>
      <c r="C124" s="219">
        <f t="shared" si="64"/>
        <v>365</v>
      </c>
      <c r="D124" s="219">
        <f t="shared" ref="D124:D125" si="78">SUM(E124:H124)</f>
        <v>365</v>
      </c>
      <c r="E124" s="219">
        <v>342</v>
      </c>
      <c r="F124" s="219">
        <v>20</v>
      </c>
      <c r="G124" s="219">
        <v>3</v>
      </c>
      <c r="H124" s="219"/>
      <c r="I124" s="219">
        <f t="shared" si="65"/>
        <v>0</v>
      </c>
      <c r="J124" s="219"/>
      <c r="K124" s="219">
        <f t="shared" si="39"/>
        <v>19</v>
      </c>
      <c r="L124" s="239">
        <f t="shared" si="40"/>
        <v>5.49132947976879</v>
      </c>
      <c r="M124" s="240"/>
      <c r="N124" s="226">
        <v>2050801</v>
      </c>
      <c r="O124" s="207" t="s">
        <v>103</v>
      </c>
    </row>
    <row r="125" s="199" customFormat="1" ht="18.75" customHeight="1" spans="1:15">
      <c r="A125" s="218" t="s">
        <v>174</v>
      </c>
      <c r="B125" s="219">
        <v>166</v>
      </c>
      <c r="C125" s="219">
        <f t="shared" si="64"/>
        <v>236</v>
      </c>
      <c r="D125" s="219">
        <f t="shared" si="78"/>
        <v>236</v>
      </c>
      <c r="E125" s="219">
        <v>150</v>
      </c>
      <c r="F125" s="219">
        <v>86</v>
      </c>
      <c r="G125" s="219"/>
      <c r="H125" s="219"/>
      <c r="I125" s="219">
        <f t="shared" si="65"/>
        <v>0</v>
      </c>
      <c r="J125" s="219"/>
      <c r="K125" s="219">
        <f t="shared" si="39"/>
        <v>70</v>
      </c>
      <c r="L125" s="239">
        <f t="shared" si="40"/>
        <v>42.1686746987952</v>
      </c>
      <c r="M125" s="240"/>
      <c r="N125" s="226">
        <v>2050802</v>
      </c>
      <c r="O125" s="207" t="s">
        <v>103</v>
      </c>
    </row>
    <row r="126" s="202" customFormat="1" ht="18.75" customHeight="1" spans="1:15">
      <c r="A126" s="216" t="s">
        <v>175</v>
      </c>
      <c r="B126" s="217">
        <f>SUM(B127)</f>
        <v>2200</v>
      </c>
      <c r="C126" s="217">
        <f t="shared" ref="C126:J126" si="79">SUM(C127)</f>
        <v>2460</v>
      </c>
      <c r="D126" s="217">
        <f t="shared" si="79"/>
        <v>0</v>
      </c>
      <c r="E126" s="217">
        <f t="shared" si="79"/>
        <v>0</v>
      </c>
      <c r="F126" s="217">
        <f t="shared" si="79"/>
        <v>0</v>
      </c>
      <c r="G126" s="217">
        <f t="shared" si="79"/>
        <v>0</v>
      </c>
      <c r="H126" s="217">
        <f t="shared" si="79"/>
        <v>0</v>
      </c>
      <c r="I126" s="217">
        <f t="shared" si="79"/>
        <v>2460</v>
      </c>
      <c r="J126" s="217">
        <f t="shared" si="79"/>
        <v>2460</v>
      </c>
      <c r="K126" s="217">
        <f t="shared" si="39"/>
        <v>260</v>
      </c>
      <c r="L126" s="236">
        <f t="shared" si="40"/>
        <v>11.8181818181818</v>
      </c>
      <c r="M126" s="243"/>
      <c r="N126" s="238">
        <v>20509</v>
      </c>
      <c r="O126" s="202" t="s">
        <v>101</v>
      </c>
    </row>
    <row r="127" s="199" customFormat="1" ht="18.75" customHeight="1" spans="1:15">
      <c r="A127" s="218" t="s">
        <v>176</v>
      </c>
      <c r="B127" s="219">
        <v>2200</v>
      </c>
      <c r="C127" s="219">
        <f t="shared" si="64"/>
        <v>2460</v>
      </c>
      <c r="D127" s="219">
        <f>SUM(E127:H127)</f>
        <v>0</v>
      </c>
      <c r="E127" s="219"/>
      <c r="F127" s="219"/>
      <c r="G127" s="219"/>
      <c r="H127" s="219"/>
      <c r="I127" s="219">
        <f t="shared" si="65"/>
        <v>2460</v>
      </c>
      <c r="J127" s="219">
        <v>2460</v>
      </c>
      <c r="K127" s="219">
        <f t="shared" si="39"/>
        <v>260</v>
      </c>
      <c r="L127" s="239">
        <f t="shared" si="40"/>
        <v>11.8181818181818</v>
      </c>
      <c r="M127" s="241"/>
      <c r="N127" s="226">
        <v>2050999</v>
      </c>
      <c r="O127" s="207" t="s">
        <v>103</v>
      </c>
    </row>
    <row r="128" s="202" customFormat="1" ht="18.75" customHeight="1" spans="1:15">
      <c r="A128" s="216" t="s">
        <v>177</v>
      </c>
      <c r="B128" s="217">
        <f>SUM(B129)</f>
        <v>2</v>
      </c>
      <c r="C128" s="217">
        <f t="shared" ref="C128:J128" si="80">SUM(C129)</f>
        <v>0</v>
      </c>
      <c r="D128" s="217">
        <f t="shared" si="80"/>
        <v>0</v>
      </c>
      <c r="E128" s="217">
        <f t="shared" si="80"/>
        <v>0</v>
      </c>
      <c r="F128" s="217">
        <f t="shared" si="80"/>
        <v>0</v>
      </c>
      <c r="G128" s="217">
        <f t="shared" si="80"/>
        <v>0</v>
      </c>
      <c r="H128" s="217">
        <f t="shared" si="80"/>
        <v>0</v>
      </c>
      <c r="I128" s="217">
        <f t="shared" si="80"/>
        <v>0</v>
      </c>
      <c r="J128" s="217">
        <f t="shared" si="80"/>
        <v>0</v>
      </c>
      <c r="K128" s="217">
        <f t="shared" si="39"/>
        <v>-2</v>
      </c>
      <c r="L128" s="236">
        <f t="shared" si="40"/>
        <v>-100</v>
      </c>
      <c r="M128" s="237"/>
      <c r="N128" s="238">
        <v>20599</v>
      </c>
      <c r="O128" s="202" t="s">
        <v>101</v>
      </c>
    </row>
    <row r="129" s="199" customFormat="1" ht="18.75" customHeight="1" spans="1:15">
      <c r="A129" s="218" t="s">
        <v>178</v>
      </c>
      <c r="B129" s="219">
        <v>2</v>
      </c>
      <c r="C129" s="219">
        <f t="shared" si="64"/>
        <v>0</v>
      </c>
      <c r="D129" s="219">
        <f>SUM(E129:H129)</f>
        <v>0</v>
      </c>
      <c r="E129" s="219"/>
      <c r="F129" s="219"/>
      <c r="G129" s="219"/>
      <c r="H129" s="219"/>
      <c r="I129" s="219">
        <f t="shared" si="65"/>
        <v>0</v>
      </c>
      <c r="J129" s="219"/>
      <c r="K129" s="219">
        <f t="shared" si="39"/>
        <v>-2</v>
      </c>
      <c r="L129" s="239">
        <f t="shared" si="40"/>
        <v>-100</v>
      </c>
      <c r="M129" s="246"/>
      <c r="N129" s="226">
        <v>2059999</v>
      </c>
      <c r="O129" s="207" t="s">
        <v>103</v>
      </c>
    </row>
    <row r="130" s="201" customFormat="1" ht="18.75" customHeight="1" spans="1:15">
      <c r="A130" s="214" t="s">
        <v>179</v>
      </c>
      <c r="B130" s="215">
        <f t="shared" ref="B130:J130" si="81">SUM(B131,B134,B136,B139)</f>
        <v>2408</v>
      </c>
      <c r="C130" s="215">
        <f t="shared" si="81"/>
        <v>2539</v>
      </c>
      <c r="D130" s="215">
        <f t="shared" si="81"/>
        <v>697</v>
      </c>
      <c r="E130" s="215">
        <f t="shared" si="81"/>
        <v>580</v>
      </c>
      <c r="F130" s="215">
        <f t="shared" si="81"/>
        <v>102</v>
      </c>
      <c r="G130" s="215">
        <f t="shared" si="81"/>
        <v>15</v>
      </c>
      <c r="H130" s="215">
        <f t="shared" ref="H130" si="82">SUM(H131,H134,H136,H139)</f>
        <v>0</v>
      </c>
      <c r="I130" s="215">
        <f t="shared" si="81"/>
        <v>1842</v>
      </c>
      <c r="J130" s="215">
        <f t="shared" si="81"/>
        <v>1842</v>
      </c>
      <c r="K130" s="215">
        <f t="shared" si="39"/>
        <v>131</v>
      </c>
      <c r="L130" s="233">
        <f t="shared" si="40"/>
        <v>5.44019933554817</v>
      </c>
      <c r="M130" s="234"/>
      <c r="N130" s="235">
        <v>206</v>
      </c>
      <c r="O130" s="201" t="s">
        <v>99</v>
      </c>
    </row>
    <row r="131" s="202" customFormat="1" ht="18.75" customHeight="1" spans="1:15">
      <c r="A131" s="216" t="s">
        <v>180</v>
      </c>
      <c r="B131" s="217">
        <f>SUM(B132:B133)</f>
        <v>231</v>
      </c>
      <c r="C131" s="217">
        <f t="shared" ref="C131:J131" si="83">SUM(C132:C133)</f>
        <v>276</v>
      </c>
      <c r="D131" s="217">
        <f t="shared" si="83"/>
        <v>276</v>
      </c>
      <c r="E131" s="217">
        <f t="shared" si="83"/>
        <v>235</v>
      </c>
      <c r="F131" s="217">
        <f t="shared" si="83"/>
        <v>30</v>
      </c>
      <c r="G131" s="217">
        <f t="shared" si="83"/>
        <v>11</v>
      </c>
      <c r="H131" s="217">
        <f t="shared" ref="H131" si="84">SUM(H132:H133)</f>
        <v>0</v>
      </c>
      <c r="I131" s="217">
        <f t="shared" si="83"/>
        <v>0</v>
      </c>
      <c r="J131" s="217">
        <f t="shared" si="83"/>
        <v>0</v>
      </c>
      <c r="K131" s="217">
        <f t="shared" si="39"/>
        <v>45</v>
      </c>
      <c r="L131" s="236">
        <f t="shared" si="40"/>
        <v>19.4805194805195</v>
      </c>
      <c r="M131" s="237"/>
      <c r="N131" s="238">
        <v>20601</v>
      </c>
      <c r="O131" s="202" t="s">
        <v>101</v>
      </c>
    </row>
    <row r="132" s="199" customFormat="1" ht="18.75" customHeight="1" spans="1:15">
      <c r="A132" s="218" t="s">
        <v>102</v>
      </c>
      <c r="B132" s="219">
        <v>148</v>
      </c>
      <c r="C132" s="219">
        <f t="shared" si="64"/>
        <v>161</v>
      </c>
      <c r="D132" s="219">
        <f t="shared" ref="D132:D133" si="85">SUM(E132:H132)</f>
        <v>161</v>
      </c>
      <c r="E132" s="219">
        <v>120</v>
      </c>
      <c r="F132" s="219">
        <v>30</v>
      </c>
      <c r="G132" s="219">
        <v>11</v>
      </c>
      <c r="H132" s="219"/>
      <c r="I132" s="219">
        <f t="shared" si="65"/>
        <v>0</v>
      </c>
      <c r="J132" s="219"/>
      <c r="K132" s="219">
        <f t="shared" si="39"/>
        <v>13</v>
      </c>
      <c r="L132" s="239">
        <f t="shared" si="40"/>
        <v>8.78378378378378</v>
      </c>
      <c r="M132" s="240"/>
      <c r="N132" s="226">
        <v>2060101</v>
      </c>
      <c r="O132" s="207" t="s">
        <v>103</v>
      </c>
    </row>
    <row r="133" s="199" customFormat="1" ht="18.75" customHeight="1" spans="1:15">
      <c r="A133" s="218" t="s">
        <v>181</v>
      </c>
      <c r="B133" s="219">
        <v>83</v>
      </c>
      <c r="C133" s="219">
        <f t="shared" si="64"/>
        <v>115</v>
      </c>
      <c r="D133" s="219">
        <f t="shared" si="85"/>
        <v>115</v>
      </c>
      <c r="E133" s="219">
        <v>115</v>
      </c>
      <c r="F133" s="219"/>
      <c r="G133" s="219"/>
      <c r="H133" s="219"/>
      <c r="I133" s="219">
        <f t="shared" si="65"/>
        <v>0</v>
      </c>
      <c r="J133" s="219"/>
      <c r="K133" s="219">
        <f t="shared" si="39"/>
        <v>32</v>
      </c>
      <c r="L133" s="239">
        <f t="shared" si="40"/>
        <v>38.5542168674699</v>
      </c>
      <c r="M133" s="240"/>
      <c r="N133" s="226">
        <v>2060199</v>
      </c>
      <c r="O133" s="207" t="s">
        <v>103</v>
      </c>
    </row>
    <row r="134" s="202" customFormat="1" ht="18.75" customHeight="1" spans="1:15">
      <c r="A134" s="216" t="s">
        <v>182</v>
      </c>
      <c r="B134" s="217">
        <f>SUM(B135)</f>
        <v>1720</v>
      </c>
      <c r="C134" s="217">
        <f t="shared" ref="C134:J134" si="86">SUM(C135)</f>
        <v>1720</v>
      </c>
      <c r="D134" s="217">
        <f t="shared" si="86"/>
        <v>0</v>
      </c>
      <c r="E134" s="217">
        <f t="shared" si="86"/>
        <v>0</v>
      </c>
      <c r="F134" s="217">
        <f t="shared" si="86"/>
        <v>0</v>
      </c>
      <c r="G134" s="217">
        <f t="shared" si="86"/>
        <v>0</v>
      </c>
      <c r="H134" s="217">
        <f t="shared" si="86"/>
        <v>0</v>
      </c>
      <c r="I134" s="217">
        <f t="shared" si="86"/>
        <v>1720</v>
      </c>
      <c r="J134" s="217">
        <f t="shared" si="86"/>
        <v>1720</v>
      </c>
      <c r="K134" s="217">
        <f t="shared" si="39"/>
        <v>0</v>
      </c>
      <c r="L134" s="236">
        <f t="shared" si="40"/>
        <v>0</v>
      </c>
      <c r="M134" s="243"/>
      <c r="N134" s="238">
        <v>20604</v>
      </c>
      <c r="O134" s="202" t="s">
        <v>101</v>
      </c>
    </row>
    <row r="135" s="199" customFormat="1" ht="18.75" customHeight="1" spans="1:15">
      <c r="A135" s="218" t="s">
        <v>183</v>
      </c>
      <c r="B135" s="219">
        <v>1720</v>
      </c>
      <c r="C135" s="219">
        <f t="shared" si="64"/>
        <v>1720</v>
      </c>
      <c r="D135" s="219">
        <f>SUM(E135:H135)</f>
        <v>0</v>
      </c>
      <c r="E135" s="219"/>
      <c r="F135" s="219"/>
      <c r="G135" s="219"/>
      <c r="H135" s="219"/>
      <c r="I135" s="219">
        <f t="shared" si="65"/>
        <v>1720</v>
      </c>
      <c r="J135" s="219">
        <v>1720</v>
      </c>
      <c r="K135" s="219">
        <f t="shared" ref="K135:K198" si="87">C135-B135</f>
        <v>0</v>
      </c>
      <c r="L135" s="239">
        <f t="shared" ref="L135:L198" si="88">K135/B135*100</f>
        <v>0</v>
      </c>
      <c r="M135" s="241"/>
      <c r="N135" s="226">
        <v>2060499</v>
      </c>
      <c r="O135" s="207" t="s">
        <v>103</v>
      </c>
    </row>
    <row r="136" s="202" customFormat="1" ht="18.75" customHeight="1" spans="1:15">
      <c r="A136" s="216" t="s">
        <v>184</v>
      </c>
      <c r="B136" s="217">
        <f t="shared" ref="B136:J136" si="89">SUM(B137:B138)</f>
        <v>195</v>
      </c>
      <c r="C136" s="217">
        <f t="shared" si="89"/>
        <v>250</v>
      </c>
      <c r="D136" s="217">
        <f t="shared" si="89"/>
        <v>128</v>
      </c>
      <c r="E136" s="217">
        <f t="shared" si="89"/>
        <v>95</v>
      </c>
      <c r="F136" s="217">
        <f t="shared" si="89"/>
        <v>32</v>
      </c>
      <c r="G136" s="217">
        <f t="shared" si="89"/>
        <v>1</v>
      </c>
      <c r="H136" s="217">
        <f t="shared" si="89"/>
        <v>0</v>
      </c>
      <c r="I136" s="217">
        <f t="shared" si="89"/>
        <v>122</v>
      </c>
      <c r="J136" s="217">
        <f t="shared" si="89"/>
        <v>122</v>
      </c>
      <c r="K136" s="217">
        <f t="shared" si="87"/>
        <v>55</v>
      </c>
      <c r="L136" s="236">
        <f t="shared" si="88"/>
        <v>28.2051282051282</v>
      </c>
      <c r="M136" s="243"/>
      <c r="N136" s="238">
        <v>20607</v>
      </c>
      <c r="O136" s="202" t="s">
        <v>101</v>
      </c>
    </row>
    <row r="137" s="199" customFormat="1" ht="18.75" customHeight="1" spans="1:15">
      <c r="A137" s="218" t="s">
        <v>185</v>
      </c>
      <c r="B137" s="219">
        <v>195</v>
      </c>
      <c r="C137" s="219">
        <f t="shared" ref="C137:C149" si="90">SUM(D137,I137)</f>
        <v>128</v>
      </c>
      <c r="D137" s="219">
        <f t="shared" ref="D137:D138" si="91">SUM(E137:H137)</f>
        <v>128</v>
      </c>
      <c r="E137" s="219">
        <v>95</v>
      </c>
      <c r="F137" s="219">
        <v>32</v>
      </c>
      <c r="G137" s="219">
        <v>1</v>
      </c>
      <c r="H137" s="219"/>
      <c r="I137" s="219">
        <f t="shared" ref="I137:I149" si="92">SUM(J137)</f>
        <v>0</v>
      </c>
      <c r="J137" s="219"/>
      <c r="K137" s="219">
        <f t="shared" si="87"/>
        <v>-67</v>
      </c>
      <c r="L137" s="239">
        <f t="shared" si="88"/>
        <v>-34.3589743589744</v>
      </c>
      <c r="M137" s="241"/>
      <c r="N137" s="226">
        <v>2060701</v>
      </c>
      <c r="O137" s="207" t="s">
        <v>103</v>
      </c>
    </row>
    <row r="138" s="199" customFormat="1" ht="18.75" customHeight="1" spans="1:15">
      <c r="A138" s="218" t="s">
        <v>186</v>
      </c>
      <c r="B138" s="219"/>
      <c r="C138" s="219">
        <f t="shared" si="90"/>
        <v>122</v>
      </c>
      <c r="D138" s="219">
        <f t="shared" si="91"/>
        <v>0</v>
      </c>
      <c r="E138" s="219"/>
      <c r="F138" s="219"/>
      <c r="G138" s="219"/>
      <c r="H138" s="219"/>
      <c r="I138" s="219">
        <f t="shared" si="92"/>
        <v>122</v>
      </c>
      <c r="J138" s="219">
        <v>122</v>
      </c>
      <c r="K138" s="219">
        <f t="shared" si="87"/>
        <v>122</v>
      </c>
      <c r="L138" s="239"/>
      <c r="M138" s="240"/>
      <c r="N138" s="226">
        <v>2060702</v>
      </c>
      <c r="O138" s="207" t="s">
        <v>103</v>
      </c>
    </row>
    <row r="139" s="202" customFormat="1" ht="18.75" customHeight="1" spans="1:15">
      <c r="A139" s="216" t="s">
        <v>187</v>
      </c>
      <c r="B139" s="217">
        <f>SUM(B140)</f>
        <v>262</v>
      </c>
      <c r="C139" s="217">
        <f t="shared" ref="C139:J139" si="93">SUM(C140)</f>
        <v>293</v>
      </c>
      <c r="D139" s="217">
        <f t="shared" si="93"/>
        <v>293</v>
      </c>
      <c r="E139" s="217">
        <f t="shared" si="93"/>
        <v>250</v>
      </c>
      <c r="F139" s="217">
        <f t="shared" si="93"/>
        <v>40</v>
      </c>
      <c r="G139" s="217">
        <f t="shared" si="93"/>
        <v>3</v>
      </c>
      <c r="H139" s="217">
        <f t="shared" si="93"/>
        <v>0</v>
      </c>
      <c r="I139" s="217">
        <f t="shared" si="93"/>
        <v>0</v>
      </c>
      <c r="J139" s="217">
        <f t="shared" si="93"/>
        <v>0</v>
      </c>
      <c r="K139" s="217">
        <f t="shared" si="87"/>
        <v>31</v>
      </c>
      <c r="L139" s="236">
        <f t="shared" si="88"/>
        <v>11.8320610687023</v>
      </c>
      <c r="M139" s="237"/>
      <c r="N139" s="238">
        <v>20699</v>
      </c>
      <c r="O139" s="202" t="s">
        <v>101</v>
      </c>
    </row>
    <row r="140" s="199" customFormat="1" ht="18.75" customHeight="1" spans="1:15">
      <c r="A140" s="218" t="s">
        <v>188</v>
      </c>
      <c r="B140" s="219">
        <v>262</v>
      </c>
      <c r="C140" s="219">
        <f t="shared" si="90"/>
        <v>293</v>
      </c>
      <c r="D140" s="219">
        <f>SUM(E140:H140)</f>
        <v>293</v>
      </c>
      <c r="E140" s="219">
        <v>250</v>
      </c>
      <c r="F140" s="219">
        <v>40</v>
      </c>
      <c r="G140" s="219">
        <v>3</v>
      </c>
      <c r="H140" s="219"/>
      <c r="I140" s="219">
        <f t="shared" si="92"/>
        <v>0</v>
      </c>
      <c r="J140" s="219"/>
      <c r="K140" s="219">
        <f t="shared" si="87"/>
        <v>31</v>
      </c>
      <c r="L140" s="239">
        <f t="shared" si="88"/>
        <v>11.8320610687023</v>
      </c>
      <c r="M140" s="240"/>
      <c r="N140" s="226">
        <v>2069999</v>
      </c>
      <c r="O140" s="207" t="s">
        <v>103</v>
      </c>
    </row>
    <row r="141" s="201" customFormat="1" ht="18.75" customHeight="1" spans="1:15">
      <c r="A141" s="214" t="s">
        <v>189</v>
      </c>
      <c r="B141" s="215">
        <f>SUM(B142,B148,B150,B152)</f>
        <v>888</v>
      </c>
      <c r="C141" s="215">
        <f t="shared" ref="C141:J141" si="94">SUM(C142,C148,C150,C152)</f>
        <v>1038</v>
      </c>
      <c r="D141" s="215">
        <f t="shared" si="94"/>
        <v>1038</v>
      </c>
      <c r="E141" s="215">
        <f t="shared" si="94"/>
        <v>663</v>
      </c>
      <c r="F141" s="215">
        <f t="shared" si="94"/>
        <v>372</v>
      </c>
      <c r="G141" s="215">
        <f t="shared" si="94"/>
        <v>3</v>
      </c>
      <c r="H141" s="215">
        <f t="shared" ref="H141" si="95">SUM(H142,H148,H150,H152)</f>
        <v>0</v>
      </c>
      <c r="I141" s="215">
        <f t="shared" si="94"/>
        <v>0</v>
      </c>
      <c r="J141" s="215">
        <f t="shared" si="94"/>
        <v>0</v>
      </c>
      <c r="K141" s="215">
        <f t="shared" si="87"/>
        <v>150</v>
      </c>
      <c r="L141" s="233">
        <f t="shared" si="88"/>
        <v>16.8918918918919</v>
      </c>
      <c r="M141" s="234"/>
      <c r="N141" s="235">
        <v>207</v>
      </c>
      <c r="O141" s="201" t="s">
        <v>99</v>
      </c>
    </row>
    <row r="142" s="202" customFormat="1" ht="18.75" customHeight="1" spans="1:15">
      <c r="A142" s="216" t="s">
        <v>190</v>
      </c>
      <c r="B142" s="217">
        <f>SUM(B143:B147)</f>
        <v>570</v>
      </c>
      <c r="C142" s="217">
        <f t="shared" ref="C142:J142" si="96">SUM(C143:C147)</f>
        <v>668</v>
      </c>
      <c r="D142" s="217">
        <f t="shared" si="96"/>
        <v>668</v>
      </c>
      <c r="E142" s="217">
        <f t="shared" si="96"/>
        <v>464</v>
      </c>
      <c r="F142" s="217">
        <f t="shared" si="96"/>
        <v>201</v>
      </c>
      <c r="G142" s="217">
        <f t="shared" si="96"/>
        <v>3</v>
      </c>
      <c r="H142" s="217">
        <f t="shared" ref="H142" si="97">SUM(H143:H147)</f>
        <v>0</v>
      </c>
      <c r="I142" s="217">
        <f t="shared" si="96"/>
        <v>0</v>
      </c>
      <c r="J142" s="217">
        <f t="shared" si="96"/>
        <v>0</v>
      </c>
      <c r="K142" s="217">
        <f t="shared" si="87"/>
        <v>98</v>
      </c>
      <c r="L142" s="236">
        <f t="shared" si="88"/>
        <v>17.1929824561404</v>
      </c>
      <c r="M142" s="243"/>
      <c r="N142" s="238">
        <v>20701</v>
      </c>
      <c r="O142" s="202" t="s">
        <v>101</v>
      </c>
    </row>
    <row r="143" s="199" customFormat="1" ht="18.75" customHeight="1" spans="1:15">
      <c r="A143" s="218" t="s">
        <v>102</v>
      </c>
      <c r="B143" s="219">
        <v>142</v>
      </c>
      <c r="C143" s="219">
        <f t="shared" si="90"/>
        <v>144</v>
      </c>
      <c r="D143" s="219">
        <f t="shared" ref="D143:D147" si="98">SUM(E143:H143)</f>
        <v>144</v>
      </c>
      <c r="E143" s="219">
        <v>111</v>
      </c>
      <c r="F143" s="219">
        <v>30</v>
      </c>
      <c r="G143" s="219">
        <v>3</v>
      </c>
      <c r="H143" s="219"/>
      <c r="I143" s="219">
        <f t="shared" si="92"/>
        <v>0</v>
      </c>
      <c r="J143" s="219"/>
      <c r="K143" s="219">
        <f t="shared" si="87"/>
        <v>2</v>
      </c>
      <c r="L143" s="239">
        <f t="shared" si="88"/>
        <v>1.40845070422535</v>
      </c>
      <c r="M143" s="240"/>
      <c r="N143" s="226">
        <v>2070101</v>
      </c>
      <c r="O143" s="207" t="s">
        <v>103</v>
      </c>
    </row>
    <row r="144" s="199" customFormat="1" ht="18.75" customHeight="1" spans="1:15">
      <c r="A144" s="218" t="s">
        <v>104</v>
      </c>
      <c r="B144" s="219">
        <v>125</v>
      </c>
      <c r="C144" s="219">
        <f t="shared" si="90"/>
        <v>100</v>
      </c>
      <c r="D144" s="219">
        <f t="shared" si="98"/>
        <v>100</v>
      </c>
      <c r="E144" s="219">
        <v>42</v>
      </c>
      <c r="F144" s="219">
        <v>58</v>
      </c>
      <c r="G144" s="219"/>
      <c r="H144" s="219"/>
      <c r="I144" s="219">
        <f t="shared" si="92"/>
        <v>0</v>
      </c>
      <c r="J144" s="219"/>
      <c r="K144" s="219">
        <f t="shared" si="87"/>
        <v>-25</v>
      </c>
      <c r="L144" s="239">
        <f t="shared" si="88"/>
        <v>-20</v>
      </c>
      <c r="M144" s="241"/>
      <c r="N144" s="226">
        <v>2070102</v>
      </c>
      <c r="O144" s="207" t="s">
        <v>103</v>
      </c>
    </row>
    <row r="145" s="199" customFormat="1" ht="18.75" customHeight="1" spans="1:15">
      <c r="A145" s="218" t="s">
        <v>191</v>
      </c>
      <c r="B145" s="219">
        <v>63</v>
      </c>
      <c r="C145" s="219">
        <f t="shared" si="90"/>
        <v>143</v>
      </c>
      <c r="D145" s="219">
        <f t="shared" si="98"/>
        <v>143</v>
      </c>
      <c r="E145" s="219">
        <v>60</v>
      </c>
      <c r="F145" s="219">
        <v>83</v>
      </c>
      <c r="G145" s="219"/>
      <c r="H145" s="219"/>
      <c r="I145" s="219">
        <f t="shared" si="92"/>
        <v>0</v>
      </c>
      <c r="J145" s="219"/>
      <c r="K145" s="219">
        <f t="shared" si="87"/>
        <v>80</v>
      </c>
      <c r="L145" s="239">
        <f t="shared" si="88"/>
        <v>126.984126984127</v>
      </c>
      <c r="M145" s="240"/>
      <c r="N145" s="226">
        <v>2070104</v>
      </c>
      <c r="O145" s="207" t="s">
        <v>103</v>
      </c>
    </row>
    <row r="146" s="199" customFormat="1" ht="18.75" customHeight="1" spans="1:15">
      <c r="A146" s="218" t="s">
        <v>192</v>
      </c>
      <c r="B146" s="219">
        <v>116</v>
      </c>
      <c r="C146" s="219">
        <f t="shared" si="90"/>
        <v>128</v>
      </c>
      <c r="D146" s="219">
        <f t="shared" si="98"/>
        <v>128</v>
      </c>
      <c r="E146" s="219">
        <v>98</v>
      </c>
      <c r="F146" s="219">
        <v>30</v>
      </c>
      <c r="G146" s="219"/>
      <c r="H146" s="219"/>
      <c r="I146" s="219">
        <f t="shared" si="92"/>
        <v>0</v>
      </c>
      <c r="J146" s="219"/>
      <c r="K146" s="219">
        <f t="shared" si="87"/>
        <v>12</v>
      </c>
      <c r="L146" s="239">
        <f t="shared" si="88"/>
        <v>10.3448275862069</v>
      </c>
      <c r="M146" s="240"/>
      <c r="N146" s="226">
        <v>2070109</v>
      </c>
      <c r="O146" s="207" t="s">
        <v>103</v>
      </c>
    </row>
    <row r="147" s="199" customFormat="1" ht="18.75" customHeight="1" spans="1:15">
      <c r="A147" s="218" t="s">
        <v>193</v>
      </c>
      <c r="B147" s="219">
        <v>124</v>
      </c>
      <c r="C147" s="219">
        <f t="shared" si="90"/>
        <v>153</v>
      </c>
      <c r="D147" s="219">
        <f t="shared" si="98"/>
        <v>153</v>
      </c>
      <c r="E147" s="219">
        <v>153</v>
      </c>
      <c r="F147" s="219"/>
      <c r="G147" s="219"/>
      <c r="H147" s="219"/>
      <c r="I147" s="219">
        <f t="shared" si="92"/>
        <v>0</v>
      </c>
      <c r="J147" s="219"/>
      <c r="K147" s="219">
        <f t="shared" si="87"/>
        <v>29</v>
      </c>
      <c r="L147" s="239">
        <f t="shared" si="88"/>
        <v>23.3870967741935</v>
      </c>
      <c r="M147" s="240"/>
      <c r="N147" s="226">
        <v>2070112</v>
      </c>
      <c r="O147" s="207" t="s">
        <v>103</v>
      </c>
    </row>
    <row r="148" s="202" customFormat="1" ht="18.75" customHeight="1" spans="1:15">
      <c r="A148" s="216" t="s">
        <v>194</v>
      </c>
      <c r="B148" s="217">
        <f>SUM(B149)</f>
        <v>45</v>
      </c>
      <c r="C148" s="217">
        <f t="shared" ref="C148:J148" si="99">SUM(C149)</f>
        <v>60</v>
      </c>
      <c r="D148" s="217">
        <f t="shared" si="99"/>
        <v>60</v>
      </c>
      <c r="E148" s="217">
        <f t="shared" si="99"/>
        <v>0</v>
      </c>
      <c r="F148" s="217">
        <f t="shared" si="99"/>
        <v>60</v>
      </c>
      <c r="G148" s="217">
        <f t="shared" si="99"/>
        <v>0</v>
      </c>
      <c r="H148" s="217">
        <f t="shared" si="99"/>
        <v>0</v>
      </c>
      <c r="I148" s="217">
        <f t="shared" si="99"/>
        <v>0</v>
      </c>
      <c r="J148" s="217">
        <f t="shared" si="99"/>
        <v>0</v>
      </c>
      <c r="K148" s="217">
        <f t="shared" si="87"/>
        <v>15</v>
      </c>
      <c r="L148" s="236">
        <f t="shared" si="88"/>
        <v>33.3333333333333</v>
      </c>
      <c r="M148" s="237"/>
      <c r="N148" s="238">
        <v>20703</v>
      </c>
      <c r="O148" s="202" t="s">
        <v>101</v>
      </c>
    </row>
    <row r="149" s="199" customFormat="1" ht="18.75" customHeight="1" spans="1:15">
      <c r="A149" s="218" t="s">
        <v>195</v>
      </c>
      <c r="B149" s="219">
        <v>45</v>
      </c>
      <c r="C149" s="219">
        <f t="shared" si="90"/>
        <v>60</v>
      </c>
      <c r="D149" s="219">
        <f>SUM(E149:H149)</f>
        <v>60</v>
      </c>
      <c r="E149" s="219"/>
      <c r="F149" s="219">
        <v>60</v>
      </c>
      <c r="G149" s="219"/>
      <c r="H149" s="219"/>
      <c r="I149" s="219">
        <f t="shared" si="92"/>
        <v>0</v>
      </c>
      <c r="J149" s="219"/>
      <c r="K149" s="219">
        <f t="shared" si="87"/>
        <v>15</v>
      </c>
      <c r="L149" s="239">
        <f t="shared" si="88"/>
        <v>33.3333333333333</v>
      </c>
      <c r="M149" s="240"/>
      <c r="N149" s="226">
        <v>2070308</v>
      </c>
      <c r="O149" s="207" t="s">
        <v>103</v>
      </c>
    </row>
    <row r="150" s="202" customFormat="1" ht="18.75" customHeight="1" spans="1:15">
      <c r="A150" s="216" t="s">
        <v>196</v>
      </c>
      <c r="B150" s="217">
        <f>SUM(B151)</f>
        <v>109</v>
      </c>
      <c r="C150" s="217">
        <f t="shared" ref="C150:J150" si="100">SUM(C151)</f>
        <v>120</v>
      </c>
      <c r="D150" s="217">
        <f t="shared" si="100"/>
        <v>120</v>
      </c>
      <c r="E150" s="217">
        <f t="shared" si="100"/>
        <v>59</v>
      </c>
      <c r="F150" s="217">
        <f t="shared" si="100"/>
        <v>61</v>
      </c>
      <c r="G150" s="217">
        <f t="shared" si="100"/>
        <v>0</v>
      </c>
      <c r="H150" s="217">
        <f t="shared" si="100"/>
        <v>0</v>
      </c>
      <c r="I150" s="217">
        <f t="shared" si="100"/>
        <v>0</v>
      </c>
      <c r="J150" s="217">
        <f t="shared" si="100"/>
        <v>0</v>
      </c>
      <c r="K150" s="217">
        <f t="shared" si="87"/>
        <v>11</v>
      </c>
      <c r="L150" s="236">
        <f t="shared" si="88"/>
        <v>10.0917431192661</v>
      </c>
      <c r="M150" s="243"/>
      <c r="N150" s="238">
        <v>20704</v>
      </c>
      <c r="O150" s="202" t="s">
        <v>101</v>
      </c>
    </row>
    <row r="151" s="199" customFormat="1" ht="18.75" customHeight="1" spans="1:15">
      <c r="A151" s="218" t="s">
        <v>197</v>
      </c>
      <c r="B151" s="219">
        <v>109</v>
      </c>
      <c r="C151" s="219">
        <f t="shared" ref="C151:C175" si="101">SUM(D151,I151)</f>
        <v>120</v>
      </c>
      <c r="D151" s="219">
        <f>SUM(E151:H151)</f>
        <v>120</v>
      </c>
      <c r="E151" s="219">
        <v>59</v>
      </c>
      <c r="F151" s="219">
        <v>61</v>
      </c>
      <c r="G151" s="219"/>
      <c r="H151" s="219"/>
      <c r="I151" s="219">
        <f t="shared" ref="I151:I175" si="102">SUM(J151)</f>
        <v>0</v>
      </c>
      <c r="J151" s="219"/>
      <c r="K151" s="219">
        <f t="shared" si="87"/>
        <v>11</v>
      </c>
      <c r="L151" s="239">
        <f t="shared" si="88"/>
        <v>10.0917431192661</v>
      </c>
      <c r="M151" s="241"/>
      <c r="N151" s="226">
        <v>2070499</v>
      </c>
      <c r="O151" s="207" t="s">
        <v>103</v>
      </c>
    </row>
    <row r="152" s="202" customFormat="1" ht="18.75" customHeight="1" spans="1:15">
      <c r="A152" s="216" t="s">
        <v>198</v>
      </c>
      <c r="B152" s="217">
        <f>SUM(B153)</f>
        <v>164</v>
      </c>
      <c r="C152" s="217">
        <f t="shared" ref="C152:J152" si="103">SUM(C153)</f>
        <v>190</v>
      </c>
      <c r="D152" s="217">
        <f t="shared" si="103"/>
        <v>190</v>
      </c>
      <c r="E152" s="217">
        <f t="shared" si="103"/>
        <v>140</v>
      </c>
      <c r="F152" s="217">
        <f t="shared" si="103"/>
        <v>50</v>
      </c>
      <c r="G152" s="217">
        <f t="shared" si="103"/>
        <v>0</v>
      </c>
      <c r="H152" s="217">
        <f t="shared" si="103"/>
        <v>0</v>
      </c>
      <c r="I152" s="217">
        <f t="shared" si="103"/>
        <v>0</v>
      </c>
      <c r="J152" s="217">
        <f t="shared" si="103"/>
        <v>0</v>
      </c>
      <c r="K152" s="217">
        <f t="shared" si="87"/>
        <v>26</v>
      </c>
      <c r="L152" s="236">
        <f t="shared" si="88"/>
        <v>15.8536585365854</v>
      </c>
      <c r="M152" s="237"/>
      <c r="N152" s="238">
        <v>20799</v>
      </c>
      <c r="O152" s="202" t="s">
        <v>101</v>
      </c>
    </row>
    <row r="153" s="199" customFormat="1" ht="18.75" customHeight="1" spans="1:15">
      <c r="A153" s="218" t="s">
        <v>199</v>
      </c>
      <c r="B153" s="219">
        <v>164</v>
      </c>
      <c r="C153" s="219">
        <f t="shared" si="101"/>
        <v>190</v>
      </c>
      <c r="D153" s="219">
        <f>SUM(E153:H153)</f>
        <v>190</v>
      </c>
      <c r="E153" s="219">
        <v>140</v>
      </c>
      <c r="F153" s="219">
        <v>50</v>
      </c>
      <c r="G153" s="219"/>
      <c r="H153" s="219"/>
      <c r="I153" s="219">
        <f t="shared" si="102"/>
        <v>0</v>
      </c>
      <c r="J153" s="219"/>
      <c r="K153" s="219">
        <f t="shared" si="87"/>
        <v>26</v>
      </c>
      <c r="L153" s="239">
        <f t="shared" si="88"/>
        <v>15.8536585365854</v>
      </c>
      <c r="M153" s="240"/>
      <c r="N153" s="226">
        <v>2079999</v>
      </c>
      <c r="O153" s="207" t="s">
        <v>103</v>
      </c>
    </row>
    <row r="154" s="201" customFormat="1" ht="18.75" customHeight="1" spans="1:15">
      <c r="A154" s="214" t="s">
        <v>200</v>
      </c>
      <c r="B154" s="215">
        <f>SUM(B155,B162,B169,B176,B181,B185,B188,B193,B196,B198,B200,B202)</f>
        <v>16153</v>
      </c>
      <c r="C154" s="215">
        <f t="shared" ref="C154:J154" si="104">SUM(C155,C162,C169,C176,C181,C185,C188,C193,C196,C198,C200,C202)</f>
        <v>15959</v>
      </c>
      <c r="D154" s="215">
        <f t="shared" si="104"/>
        <v>15959</v>
      </c>
      <c r="E154" s="215">
        <f t="shared" si="104"/>
        <v>7113</v>
      </c>
      <c r="F154" s="215">
        <f t="shared" si="104"/>
        <v>1085</v>
      </c>
      <c r="G154" s="215">
        <f t="shared" si="104"/>
        <v>7761</v>
      </c>
      <c r="H154" s="215">
        <f t="shared" ref="H154" si="105">SUM(H155,H162,H169,H176,H181,H185,H188,H193,H196,H198,H200,H202)</f>
        <v>0</v>
      </c>
      <c r="I154" s="215">
        <f t="shared" si="104"/>
        <v>0</v>
      </c>
      <c r="J154" s="215">
        <f t="shared" si="104"/>
        <v>0</v>
      </c>
      <c r="K154" s="215">
        <f t="shared" si="87"/>
        <v>-194</v>
      </c>
      <c r="L154" s="233">
        <f t="shared" si="88"/>
        <v>-1.20101529127716</v>
      </c>
      <c r="M154" s="234"/>
      <c r="N154" s="235">
        <v>208</v>
      </c>
      <c r="O154" s="201" t="s">
        <v>99</v>
      </c>
    </row>
    <row r="155" s="202" customFormat="1" ht="18.75" customHeight="1" spans="1:15">
      <c r="A155" s="216" t="s">
        <v>201</v>
      </c>
      <c r="B155" s="217">
        <f>SUM(B156:B161)</f>
        <v>883</v>
      </c>
      <c r="C155" s="217">
        <f t="shared" ref="C155:J155" si="106">SUM(C156:C161)</f>
        <v>862</v>
      </c>
      <c r="D155" s="217">
        <f t="shared" si="106"/>
        <v>862</v>
      </c>
      <c r="E155" s="217">
        <f t="shared" si="106"/>
        <v>696</v>
      </c>
      <c r="F155" s="217">
        <f t="shared" si="106"/>
        <v>164</v>
      </c>
      <c r="G155" s="217">
        <f t="shared" si="106"/>
        <v>2</v>
      </c>
      <c r="H155" s="217">
        <f t="shared" ref="H155" si="107">SUM(H156:H161)</f>
        <v>0</v>
      </c>
      <c r="I155" s="217">
        <f t="shared" si="106"/>
        <v>0</v>
      </c>
      <c r="J155" s="217">
        <f t="shared" si="106"/>
        <v>0</v>
      </c>
      <c r="K155" s="217">
        <f t="shared" si="87"/>
        <v>-21</v>
      </c>
      <c r="L155" s="236">
        <f t="shared" si="88"/>
        <v>-2.37825594563986</v>
      </c>
      <c r="M155" s="237"/>
      <c r="N155" s="238">
        <v>20801</v>
      </c>
      <c r="O155" s="202" t="s">
        <v>101</v>
      </c>
    </row>
    <row r="156" s="199" customFormat="1" ht="18.75" customHeight="1" spans="1:15">
      <c r="A156" s="218" t="s">
        <v>102</v>
      </c>
      <c r="B156" s="219">
        <v>258</v>
      </c>
      <c r="C156" s="219">
        <f t="shared" si="101"/>
        <v>275</v>
      </c>
      <c r="D156" s="219">
        <f t="shared" ref="D156:D161" si="108">SUM(E156:H156)</f>
        <v>275</v>
      </c>
      <c r="E156" s="219">
        <v>244</v>
      </c>
      <c r="F156" s="219">
        <v>30</v>
      </c>
      <c r="G156" s="219">
        <v>1</v>
      </c>
      <c r="H156" s="219"/>
      <c r="I156" s="219">
        <f t="shared" si="102"/>
        <v>0</v>
      </c>
      <c r="J156" s="219"/>
      <c r="K156" s="219">
        <f t="shared" si="87"/>
        <v>17</v>
      </c>
      <c r="L156" s="239">
        <f t="shared" si="88"/>
        <v>6.58914728682171</v>
      </c>
      <c r="M156" s="240"/>
      <c r="N156" s="226">
        <v>2080101</v>
      </c>
      <c r="O156" s="207" t="s">
        <v>103</v>
      </c>
    </row>
    <row r="157" s="199" customFormat="1" ht="18.75" customHeight="1" spans="1:15">
      <c r="A157" s="218" t="s">
        <v>104</v>
      </c>
      <c r="B157" s="219"/>
      <c r="C157" s="219">
        <f t="shared" si="101"/>
        <v>25</v>
      </c>
      <c r="D157" s="219">
        <f t="shared" si="108"/>
        <v>25</v>
      </c>
      <c r="E157" s="219"/>
      <c r="F157" s="219">
        <v>25</v>
      </c>
      <c r="G157" s="219"/>
      <c r="H157" s="219"/>
      <c r="I157" s="219">
        <f t="shared" si="102"/>
        <v>0</v>
      </c>
      <c r="J157" s="219"/>
      <c r="K157" s="219">
        <f t="shared" si="87"/>
        <v>25</v>
      </c>
      <c r="L157" s="239"/>
      <c r="M157" s="240"/>
      <c r="N157" s="226">
        <v>2080102</v>
      </c>
      <c r="O157" s="207" t="s">
        <v>103</v>
      </c>
    </row>
    <row r="158" s="199" customFormat="1" ht="18.75" customHeight="1" spans="1:15">
      <c r="A158" s="218" t="s">
        <v>202</v>
      </c>
      <c r="B158" s="219">
        <v>175</v>
      </c>
      <c r="C158" s="219">
        <f t="shared" si="101"/>
        <v>108</v>
      </c>
      <c r="D158" s="219">
        <f t="shared" si="108"/>
        <v>108</v>
      </c>
      <c r="E158" s="219">
        <v>97</v>
      </c>
      <c r="F158" s="219">
        <v>11</v>
      </c>
      <c r="G158" s="219"/>
      <c r="H158" s="219"/>
      <c r="I158" s="219">
        <f t="shared" si="102"/>
        <v>0</v>
      </c>
      <c r="J158" s="219"/>
      <c r="K158" s="219">
        <f t="shared" si="87"/>
        <v>-67</v>
      </c>
      <c r="L158" s="239">
        <f t="shared" si="88"/>
        <v>-38.2857142857143</v>
      </c>
      <c r="M158" s="240"/>
      <c r="N158" s="226">
        <v>2080105</v>
      </c>
      <c r="O158" s="207" t="s">
        <v>103</v>
      </c>
    </row>
    <row r="159" s="199" customFormat="1" ht="18.75" customHeight="1" spans="1:15">
      <c r="A159" s="218" t="s">
        <v>203</v>
      </c>
      <c r="B159" s="219">
        <v>172</v>
      </c>
      <c r="C159" s="219">
        <f t="shared" si="101"/>
        <v>277</v>
      </c>
      <c r="D159" s="219">
        <f t="shared" si="108"/>
        <v>277</v>
      </c>
      <c r="E159" s="219">
        <v>224</v>
      </c>
      <c r="F159" s="219">
        <v>52</v>
      </c>
      <c r="G159" s="219">
        <v>1</v>
      </c>
      <c r="H159" s="219"/>
      <c r="I159" s="219">
        <f t="shared" si="102"/>
        <v>0</v>
      </c>
      <c r="J159" s="219"/>
      <c r="K159" s="219">
        <f t="shared" si="87"/>
        <v>105</v>
      </c>
      <c r="L159" s="239">
        <f t="shared" si="88"/>
        <v>61.046511627907</v>
      </c>
      <c r="M159" s="240"/>
      <c r="N159" s="226">
        <v>2080106</v>
      </c>
      <c r="O159" s="207" t="s">
        <v>103</v>
      </c>
    </row>
    <row r="160" s="199" customFormat="1" ht="18.75" customHeight="1" spans="1:15">
      <c r="A160" s="218" t="s">
        <v>204</v>
      </c>
      <c r="B160" s="219">
        <v>278</v>
      </c>
      <c r="C160" s="219">
        <f t="shared" si="101"/>
        <v>151</v>
      </c>
      <c r="D160" s="219">
        <f t="shared" si="108"/>
        <v>151</v>
      </c>
      <c r="E160" s="219">
        <v>105</v>
      </c>
      <c r="F160" s="219">
        <v>46</v>
      </c>
      <c r="G160" s="219"/>
      <c r="H160" s="219"/>
      <c r="I160" s="219">
        <f t="shared" si="102"/>
        <v>0</v>
      </c>
      <c r="J160" s="219"/>
      <c r="K160" s="219">
        <f t="shared" si="87"/>
        <v>-127</v>
      </c>
      <c r="L160" s="239">
        <f t="shared" si="88"/>
        <v>-45.6834532374101</v>
      </c>
      <c r="M160" s="240"/>
      <c r="N160" s="226">
        <v>2080109</v>
      </c>
      <c r="O160" s="207" t="s">
        <v>103</v>
      </c>
    </row>
    <row r="161" s="199" customFormat="1" ht="18.75" customHeight="1" spans="1:15">
      <c r="A161" s="218" t="s">
        <v>205</v>
      </c>
      <c r="B161" s="219"/>
      <c r="C161" s="219">
        <f t="shared" si="101"/>
        <v>26</v>
      </c>
      <c r="D161" s="219">
        <f t="shared" si="108"/>
        <v>26</v>
      </c>
      <c r="E161" s="219">
        <v>26</v>
      </c>
      <c r="F161" s="219"/>
      <c r="G161" s="219"/>
      <c r="H161" s="219"/>
      <c r="I161" s="219">
        <f t="shared" si="102"/>
        <v>0</v>
      </c>
      <c r="J161" s="219"/>
      <c r="K161" s="219">
        <f t="shared" si="87"/>
        <v>26</v>
      </c>
      <c r="L161" s="239"/>
      <c r="M161" s="240"/>
      <c r="N161" s="226">
        <v>2080112</v>
      </c>
      <c r="O161" s="207" t="s">
        <v>103</v>
      </c>
    </row>
    <row r="162" s="202" customFormat="1" ht="18.75" customHeight="1" spans="1:15">
      <c r="A162" s="216" t="s">
        <v>206</v>
      </c>
      <c r="B162" s="217">
        <f>SUM(B163:B168)</f>
        <v>2312</v>
      </c>
      <c r="C162" s="217">
        <f t="shared" ref="C162:J162" si="109">SUM(C163:C168)</f>
        <v>2552</v>
      </c>
      <c r="D162" s="217">
        <f t="shared" si="109"/>
        <v>2552</v>
      </c>
      <c r="E162" s="217">
        <f t="shared" si="109"/>
        <v>400</v>
      </c>
      <c r="F162" s="217">
        <f t="shared" si="109"/>
        <v>508</v>
      </c>
      <c r="G162" s="217">
        <f t="shared" si="109"/>
        <v>1644</v>
      </c>
      <c r="H162" s="217">
        <f t="shared" si="109"/>
        <v>0</v>
      </c>
      <c r="I162" s="217">
        <f t="shared" si="109"/>
        <v>0</v>
      </c>
      <c r="J162" s="217">
        <f t="shared" si="109"/>
        <v>0</v>
      </c>
      <c r="K162" s="217">
        <f t="shared" si="87"/>
        <v>240</v>
      </c>
      <c r="L162" s="236">
        <f t="shared" si="88"/>
        <v>10.3806228373702</v>
      </c>
      <c r="M162" s="237"/>
      <c r="N162" s="238">
        <v>20802</v>
      </c>
      <c r="O162" s="202" t="s">
        <v>101</v>
      </c>
    </row>
    <row r="163" s="199" customFormat="1" ht="18.75" customHeight="1" spans="1:15">
      <c r="A163" s="218" t="s">
        <v>102</v>
      </c>
      <c r="B163" s="219">
        <v>291</v>
      </c>
      <c r="C163" s="219">
        <f t="shared" si="101"/>
        <v>200</v>
      </c>
      <c r="D163" s="219">
        <f t="shared" ref="D163:D168" si="110">SUM(E163:H163)</f>
        <v>200</v>
      </c>
      <c r="E163" s="219">
        <v>145</v>
      </c>
      <c r="F163" s="219">
        <v>35</v>
      </c>
      <c r="G163" s="219">
        <v>20</v>
      </c>
      <c r="H163" s="219"/>
      <c r="I163" s="219">
        <f t="shared" si="102"/>
        <v>0</v>
      </c>
      <c r="J163" s="219"/>
      <c r="K163" s="219">
        <f t="shared" si="87"/>
        <v>-91</v>
      </c>
      <c r="L163" s="239">
        <f t="shared" si="88"/>
        <v>-31.2714776632302</v>
      </c>
      <c r="M163" s="240"/>
      <c r="N163" s="226">
        <v>2080201</v>
      </c>
      <c r="O163" s="207" t="s">
        <v>103</v>
      </c>
    </row>
    <row r="164" s="199" customFormat="1" ht="18.75" customHeight="1" spans="1:15">
      <c r="A164" s="218" t="s">
        <v>104</v>
      </c>
      <c r="B164" s="219"/>
      <c r="C164" s="219">
        <f t="shared" si="101"/>
        <v>90</v>
      </c>
      <c r="D164" s="219">
        <f t="shared" si="110"/>
        <v>90</v>
      </c>
      <c r="E164" s="219">
        <v>64</v>
      </c>
      <c r="F164" s="219">
        <v>22</v>
      </c>
      <c r="G164" s="219">
        <v>4</v>
      </c>
      <c r="H164" s="219"/>
      <c r="I164" s="219">
        <f t="shared" si="102"/>
        <v>0</v>
      </c>
      <c r="J164" s="219"/>
      <c r="K164" s="219">
        <f t="shared" si="87"/>
        <v>90</v>
      </c>
      <c r="L164" s="239"/>
      <c r="M164" s="240"/>
      <c r="N164" s="226">
        <v>2080202</v>
      </c>
      <c r="O164" s="207" t="s">
        <v>103</v>
      </c>
    </row>
    <row r="165" s="199" customFormat="1" ht="18.75" customHeight="1" spans="1:15">
      <c r="A165" s="218" t="s">
        <v>207</v>
      </c>
      <c r="B165" s="219">
        <v>117</v>
      </c>
      <c r="C165" s="219">
        <f t="shared" si="101"/>
        <v>95</v>
      </c>
      <c r="D165" s="219">
        <f t="shared" si="110"/>
        <v>95</v>
      </c>
      <c r="E165" s="219">
        <v>30</v>
      </c>
      <c r="F165" s="219">
        <v>65</v>
      </c>
      <c r="G165" s="219"/>
      <c r="H165" s="219"/>
      <c r="I165" s="219">
        <f t="shared" si="102"/>
        <v>0</v>
      </c>
      <c r="J165" s="219"/>
      <c r="K165" s="219">
        <f t="shared" si="87"/>
        <v>-22</v>
      </c>
      <c r="L165" s="239">
        <f t="shared" si="88"/>
        <v>-18.8034188034188</v>
      </c>
      <c r="M165" s="240"/>
      <c r="N165" s="226">
        <v>2080204</v>
      </c>
      <c r="O165" s="207" t="s">
        <v>103</v>
      </c>
    </row>
    <row r="166" s="199" customFormat="1" ht="18.75" customHeight="1" spans="1:15">
      <c r="A166" s="218" t="s">
        <v>208</v>
      </c>
      <c r="B166" s="219">
        <v>107</v>
      </c>
      <c r="C166" s="219">
        <f t="shared" si="101"/>
        <v>180</v>
      </c>
      <c r="D166" s="219">
        <f t="shared" si="110"/>
        <v>180</v>
      </c>
      <c r="E166" s="219">
        <v>45</v>
      </c>
      <c r="F166" s="219">
        <v>15</v>
      </c>
      <c r="G166" s="219">
        <v>120</v>
      </c>
      <c r="H166" s="219"/>
      <c r="I166" s="219">
        <f t="shared" si="102"/>
        <v>0</v>
      </c>
      <c r="J166" s="219"/>
      <c r="K166" s="219">
        <f t="shared" si="87"/>
        <v>73</v>
      </c>
      <c r="L166" s="239">
        <f t="shared" si="88"/>
        <v>68.2242990654206</v>
      </c>
      <c r="M166" s="240"/>
      <c r="N166" s="226">
        <v>2080205</v>
      </c>
      <c r="O166" s="207" t="s">
        <v>103</v>
      </c>
    </row>
    <row r="167" s="199" customFormat="1" ht="18.75" customHeight="1" spans="1:15">
      <c r="A167" s="218" t="s">
        <v>209</v>
      </c>
      <c r="B167" s="219">
        <v>72</v>
      </c>
      <c r="C167" s="219">
        <f t="shared" si="101"/>
        <v>100</v>
      </c>
      <c r="D167" s="219">
        <f t="shared" si="110"/>
        <v>100</v>
      </c>
      <c r="E167" s="219">
        <v>79</v>
      </c>
      <c r="F167" s="219">
        <v>21</v>
      </c>
      <c r="G167" s="219"/>
      <c r="H167" s="219"/>
      <c r="I167" s="219">
        <f t="shared" si="102"/>
        <v>0</v>
      </c>
      <c r="J167" s="219"/>
      <c r="K167" s="219">
        <f t="shared" si="87"/>
        <v>28</v>
      </c>
      <c r="L167" s="239">
        <f t="shared" si="88"/>
        <v>38.8888888888889</v>
      </c>
      <c r="M167" s="240"/>
      <c r="N167" s="226">
        <v>2080207</v>
      </c>
      <c r="O167" s="207" t="s">
        <v>103</v>
      </c>
    </row>
    <row r="168" s="199" customFormat="1" ht="18.75" customHeight="1" spans="1:15">
      <c r="A168" s="218" t="s">
        <v>210</v>
      </c>
      <c r="B168" s="219">
        <v>1725</v>
      </c>
      <c r="C168" s="219">
        <f t="shared" si="101"/>
        <v>1887</v>
      </c>
      <c r="D168" s="219">
        <f t="shared" si="110"/>
        <v>1887</v>
      </c>
      <c r="E168" s="219">
        <v>37</v>
      </c>
      <c r="F168" s="219">
        <v>350</v>
      </c>
      <c r="G168" s="219">
        <v>1500</v>
      </c>
      <c r="H168" s="219"/>
      <c r="I168" s="219">
        <f t="shared" si="102"/>
        <v>0</v>
      </c>
      <c r="J168" s="219"/>
      <c r="K168" s="219">
        <f t="shared" si="87"/>
        <v>162</v>
      </c>
      <c r="L168" s="239">
        <f t="shared" si="88"/>
        <v>9.39130434782609</v>
      </c>
      <c r="M168" s="240"/>
      <c r="N168" s="226">
        <v>2080208</v>
      </c>
      <c r="O168" s="207" t="s">
        <v>103</v>
      </c>
    </row>
    <row r="169" s="202" customFormat="1" ht="18.75" customHeight="1" spans="1:15">
      <c r="A169" s="216" t="s">
        <v>211</v>
      </c>
      <c r="B169" s="217">
        <f>SUM(B170:B175)</f>
        <v>9039</v>
      </c>
      <c r="C169" s="217">
        <f t="shared" ref="C169:J169" si="111">SUM(C170:C175)</f>
        <v>9715</v>
      </c>
      <c r="D169" s="217">
        <f t="shared" si="111"/>
        <v>9715</v>
      </c>
      <c r="E169" s="217">
        <f t="shared" si="111"/>
        <v>5450</v>
      </c>
      <c r="F169" s="217">
        <f t="shared" si="111"/>
        <v>190</v>
      </c>
      <c r="G169" s="217">
        <f t="shared" si="111"/>
        <v>4075</v>
      </c>
      <c r="H169" s="217">
        <f t="shared" si="111"/>
        <v>0</v>
      </c>
      <c r="I169" s="217">
        <f t="shared" si="111"/>
        <v>0</v>
      </c>
      <c r="J169" s="217">
        <f t="shared" si="111"/>
        <v>0</v>
      </c>
      <c r="K169" s="217">
        <f t="shared" si="87"/>
        <v>676</v>
      </c>
      <c r="L169" s="236">
        <f t="shared" si="88"/>
        <v>7.47870339639341</v>
      </c>
      <c r="M169" s="237"/>
      <c r="N169" s="238">
        <v>20805</v>
      </c>
      <c r="O169" s="202" t="s">
        <v>101</v>
      </c>
    </row>
    <row r="170" s="199" customFormat="1" ht="18.75" customHeight="1" spans="1:15">
      <c r="A170" s="218" t="s">
        <v>212</v>
      </c>
      <c r="B170" s="219">
        <v>650</v>
      </c>
      <c r="C170" s="219">
        <f t="shared" si="101"/>
        <v>850</v>
      </c>
      <c r="D170" s="219">
        <f t="shared" ref="D170:D175" si="112">SUM(E170:H170)</f>
        <v>850</v>
      </c>
      <c r="E170" s="219"/>
      <c r="F170" s="219"/>
      <c r="G170" s="219">
        <v>850</v>
      </c>
      <c r="H170" s="219"/>
      <c r="I170" s="219">
        <f t="shared" si="102"/>
        <v>0</v>
      </c>
      <c r="J170" s="219"/>
      <c r="K170" s="219">
        <f t="shared" si="87"/>
        <v>200</v>
      </c>
      <c r="L170" s="239">
        <f t="shared" si="88"/>
        <v>30.7692307692308</v>
      </c>
      <c r="M170" s="240"/>
      <c r="N170" s="226">
        <v>2080501</v>
      </c>
      <c r="O170" s="207" t="s">
        <v>103</v>
      </c>
    </row>
    <row r="171" s="199" customFormat="1" ht="18.75" customHeight="1" spans="1:15">
      <c r="A171" s="218" t="s">
        <v>213</v>
      </c>
      <c r="B171" s="219">
        <v>1000</v>
      </c>
      <c r="C171" s="219">
        <f t="shared" si="101"/>
        <v>1650</v>
      </c>
      <c r="D171" s="219">
        <f t="shared" si="112"/>
        <v>1650</v>
      </c>
      <c r="E171" s="219"/>
      <c r="F171" s="219"/>
      <c r="G171" s="219">
        <v>1650</v>
      </c>
      <c r="H171" s="219"/>
      <c r="I171" s="219">
        <f t="shared" si="102"/>
        <v>0</v>
      </c>
      <c r="J171" s="219"/>
      <c r="K171" s="219">
        <f t="shared" si="87"/>
        <v>650</v>
      </c>
      <c r="L171" s="239">
        <f t="shared" si="88"/>
        <v>65</v>
      </c>
      <c r="M171" s="240"/>
      <c r="N171" s="226">
        <v>2080502</v>
      </c>
      <c r="O171" s="207" t="s">
        <v>103</v>
      </c>
    </row>
    <row r="172" s="199" customFormat="1" ht="18.75" customHeight="1" spans="1:15">
      <c r="A172" s="218" t="s">
        <v>214</v>
      </c>
      <c r="B172" s="219">
        <v>379</v>
      </c>
      <c r="C172" s="219">
        <f t="shared" si="101"/>
        <v>410</v>
      </c>
      <c r="D172" s="219">
        <f t="shared" si="112"/>
        <v>410</v>
      </c>
      <c r="E172" s="219">
        <v>150</v>
      </c>
      <c r="F172" s="219">
        <v>190</v>
      </c>
      <c r="G172" s="219">
        <v>70</v>
      </c>
      <c r="H172" s="219"/>
      <c r="I172" s="219">
        <f t="shared" si="102"/>
        <v>0</v>
      </c>
      <c r="J172" s="219"/>
      <c r="K172" s="219">
        <f t="shared" si="87"/>
        <v>31</v>
      </c>
      <c r="L172" s="239">
        <f t="shared" si="88"/>
        <v>8.17941952506596</v>
      </c>
      <c r="M172" s="240"/>
      <c r="N172" s="226">
        <v>2080503</v>
      </c>
      <c r="O172" s="207" t="s">
        <v>103</v>
      </c>
    </row>
    <row r="173" s="199" customFormat="1" ht="18.75" customHeight="1" spans="1:15">
      <c r="A173" s="218" t="s">
        <v>215</v>
      </c>
      <c r="B173" s="219">
        <v>5500</v>
      </c>
      <c r="C173" s="219">
        <f t="shared" si="101"/>
        <v>5300</v>
      </c>
      <c r="D173" s="219">
        <f t="shared" si="112"/>
        <v>5300</v>
      </c>
      <c r="E173" s="219">
        <v>5300</v>
      </c>
      <c r="F173" s="219"/>
      <c r="G173" s="219"/>
      <c r="H173" s="219"/>
      <c r="I173" s="219">
        <f t="shared" si="102"/>
        <v>0</v>
      </c>
      <c r="J173" s="219"/>
      <c r="K173" s="219">
        <f t="shared" si="87"/>
        <v>-200</v>
      </c>
      <c r="L173" s="239">
        <f t="shared" si="88"/>
        <v>-3.63636363636364</v>
      </c>
      <c r="M173" s="240"/>
      <c r="N173" s="226" t="s">
        <v>216</v>
      </c>
      <c r="O173" s="207" t="s">
        <v>103</v>
      </c>
    </row>
    <row r="174" s="199" customFormat="1" ht="18.75" customHeight="1" spans="1:15">
      <c r="A174" s="218" t="s">
        <v>217</v>
      </c>
      <c r="B174" s="219">
        <v>10</v>
      </c>
      <c r="C174" s="219">
        <f t="shared" si="101"/>
        <v>0</v>
      </c>
      <c r="D174" s="219">
        <f t="shared" si="112"/>
        <v>0</v>
      </c>
      <c r="E174" s="219"/>
      <c r="F174" s="219"/>
      <c r="G174" s="219"/>
      <c r="H174" s="219"/>
      <c r="I174" s="219">
        <f t="shared" si="102"/>
        <v>0</v>
      </c>
      <c r="J174" s="219"/>
      <c r="K174" s="219">
        <f t="shared" si="87"/>
        <v>-10</v>
      </c>
      <c r="L174" s="239">
        <f t="shared" si="88"/>
        <v>-100</v>
      </c>
      <c r="M174" s="240"/>
      <c r="N174" s="226" t="s">
        <v>218</v>
      </c>
      <c r="O174" s="207" t="s">
        <v>103</v>
      </c>
    </row>
    <row r="175" s="199" customFormat="1" ht="18.75" customHeight="1" spans="1:15">
      <c r="A175" s="218" t="s">
        <v>219</v>
      </c>
      <c r="B175" s="219">
        <v>1500</v>
      </c>
      <c r="C175" s="219">
        <f t="shared" si="101"/>
        <v>1505</v>
      </c>
      <c r="D175" s="219">
        <f t="shared" si="112"/>
        <v>1505</v>
      </c>
      <c r="E175" s="219"/>
      <c r="F175" s="219"/>
      <c r="G175" s="219">
        <v>1505</v>
      </c>
      <c r="H175" s="219"/>
      <c r="I175" s="219">
        <f t="shared" si="102"/>
        <v>0</v>
      </c>
      <c r="J175" s="219"/>
      <c r="K175" s="219">
        <f t="shared" si="87"/>
        <v>5</v>
      </c>
      <c r="L175" s="239">
        <f t="shared" si="88"/>
        <v>0.333333333333333</v>
      </c>
      <c r="M175" s="240"/>
      <c r="N175" s="226">
        <v>2080599</v>
      </c>
      <c r="O175" s="207" t="s">
        <v>103</v>
      </c>
    </row>
    <row r="176" s="202" customFormat="1" ht="18.75" customHeight="1" spans="1:15">
      <c r="A176" s="216" t="s">
        <v>220</v>
      </c>
      <c r="B176" s="217">
        <f>SUM(B177:B180)</f>
        <v>770</v>
      </c>
      <c r="C176" s="217">
        <f t="shared" ref="C176:J176" si="113">SUM(C177:C180)</f>
        <v>900</v>
      </c>
      <c r="D176" s="217">
        <f t="shared" si="113"/>
        <v>900</v>
      </c>
      <c r="E176" s="217">
        <f t="shared" si="113"/>
        <v>0</v>
      </c>
      <c r="F176" s="217">
        <f t="shared" si="113"/>
        <v>0</v>
      </c>
      <c r="G176" s="217">
        <f t="shared" si="113"/>
        <v>900</v>
      </c>
      <c r="H176" s="217">
        <f t="shared" si="113"/>
        <v>0</v>
      </c>
      <c r="I176" s="217">
        <f t="shared" si="113"/>
        <v>0</v>
      </c>
      <c r="J176" s="217">
        <f t="shared" si="113"/>
        <v>0</v>
      </c>
      <c r="K176" s="217">
        <f t="shared" si="87"/>
        <v>130</v>
      </c>
      <c r="L176" s="236">
        <f t="shared" si="88"/>
        <v>16.8831168831169</v>
      </c>
      <c r="M176" s="243"/>
      <c r="N176" s="238">
        <v>20808</v>
      </c>
      <c r="O176" s="202" t="s">
        <v>101</v>
      </c>
    </row>
    <row r="177" s="199" customFormat="1" ht="18.75" customHeight="1" spans="1:15">
      <c r="A177" s="218" t="s">
        <v>221</v>
      </c>
      <c r="B177" s="219">
        <v>120</v>
      </c>
      <c r="C177" s="219">
        <f t="shared" ref="C177:C201" si="114">SUM(D177,I177)</f>
        <v>200</v>
      </c>
      <c r="D177" s="219">
        <f t="shared" ref="D177:D180" si="115">SUM(E177:H177)</f>
        <v>200</v>
      </c>
      <c r="E177" s="219"/>
      <c r="F177" s="219"/>
      <c r="G177" s="245">
        <v>200</v>
      </c>
      <c r="H177" s="245"/>
      <c r="I177" s="219">
        <f t="shared" ref="I177:I201" si="116">SUM(J177)</f>
        <v>0</v>
      </c>
      <c r="J177" s="219"/>
      <c r="K177" s="219">
        <f t="shared" si="87"/>
        <v>80</v>
      </c>
      <c r="L177" s="239">
        <f t="shared" si="88"/>
        <v>66.6666666666667</v>
      </c>
      <c r="M177" s="240"/>
      <c r="N177" s="226">
        <v>2080802</v>
      </c>
      <c r="O177" s="207" t="s">
        <v>103</v>
      </c>
    </row>
    <row r="178" s="199" customFormat="1" ht="18.75" customHeight="1" spans="1:15">
      <c r="A178" s="218" t="s">
        <v>222</v>
      </c>
      <c r="B178" s="219">
        <v>230</v>
      </c>
      <c r="C178" s="219">
        <f t="shared" si="114"/>
        <v>190</v>
      </c>
      <c r="D178" s="219">
        <f t="shared" si="115"/>
        <v>190</v>
      </c>
      <c r="E178" s="219"/>
      <c r="F178" s="219"/>
      <c r="G178" s="245">
        <v>190</v>
      </c>
      <c r="H178" s="245"/>
      <c r="I178" s="219">
        <f t="shared" si="116"/>
        <v>0</v>
      </c>
      <c r="J178" s="219"/>
      <c r="K178" s="219">
        <f t="shared" si="87"/>
        <v>-40</v>
      </c>
      <c r="L178" s="239">
        <f t="shared" si="88"/>
        <v>-17.3913043478261</v>
      </c>
      <c r="M178" s="240"/>
      <c r="N178" s="226">
        <v>2080803</v>
      </c>
      <c r="O178" s="207" t="s">
        <v>103</v>
      </c>
    </row>
    <row r="179" s="199" customFormat="1" ht="18.75" customHeight="1" spans="1:15">
      <c r="A179" s="218" t="s">
        <v>223</v>
      </c>
      <c r="B179" s="219">
        <v>330</v>
      </c>
      <c r="C179" s="219">
        <f t="shared" si="114"/>
        <v>390</v>
      </c>
      <c r="D179" s="219">
        <f t="shared" si="115"/>
        <v>390</v>
      </c>
      <c r="E179" s="219"/>
      <c r="F179" s="219"/>
      <c r="G179" s="245">
        <v>390</v>
      </c>
      <c r="H179" s="245"/>
      <c r="I179" s="219">
        <f t="shared" si="116"/>
        <v>0</v>
      </c>
      <c r="J179" s="219"/>
      <c r="K179" s="219">
        <f t="shared" si="87"/>
        <v>60</v>
      </c>
      <c r="L179" s="239">
        <f t="shared" si="88"/>
        <v>18.1818181818182</v>
      </c>
      <c r="M179" s="240"/>
      <c r="N179" s="226">
        <v>2080805</v>
      </c>
      <c r="O179" s="207" t="s">
        <v>103</v>
      </c>
    </row>
    <row r="180" s="199" customFormat="1" ht="18.75" customHeight="1" spans="1:15">
      <c r="A180" s="218" t="s">
        <v>224</v>
      </c>
      <c r="B180" s="219">
        <v>90</v>
      </c>
      <c r="C180" s="219">
        <f t="shared" si="114"/>
        <v>120</v>
      </c>
      <c r="D180" s="219">
        <f t="shared" si="115"/>
        <v>120</v>
      </c>
      <c r="E180" s="219"/>
      <c r="F180" s="219"/>
      <c r="G180" s="219">
        <v>120</v>
      </c>
      <c r="H180" s="219"/>
      <c r="I180" s="219">
        <f t="shared" si="116"/>
        <v>0</v>
      </c>
      <c r="J180" s="219"/>
      <c r="K180" s="219">
        <f t="shared" si="87"/>
        <v>30</v>
      </c>
      <c r="L180" s="239">
        <f t="shared" si="88"/>
        <v>33.3333333333333</v>
      </c>
      <c r="M180" s="241"/>
      <c r="N180" s="226">
        <v>2080899</v>
      </c>
      <c r="O180" s="207" t="s">
        <v>103</v>
      </c>
    </row>
    <row r="181" s="202" customFormat="1" ht="18.75" customHeight="1" spans="1:15">
      <c r="A181" s="216" t="s">
        <v>225</v>
      </c>
      <c r="B181" s="217">
        <f>SUM(B182:B184)</f>
        <v>632</v>
      </c>
      <c r="C181" s="217">
        <f t="shared" ref="C181:J181" si="117">SUM(C182:C184)</f>
        <v>500</v>
      </c>
      <c r="D181" s="217">
        <f t="shared" si="117"/>
        <v>500</v>
      </c>
      <c r="E181" s="217">
        <f t="shared" si="117"/>
        <v>0</v>
      </c>
      <c r="F181" s="217">
        <f t="shared" si="117"/>
        <v>0</v>
      </c>
      <c r="G181" s="217">
        <f t="shared" si="117"/>
        <v>500</v>
      </c>
      <c r="H181" s="217">
        <f t="shared" si="117"/>
        <v>0</v>
      </c>
      <c r="I181" s="217">
        <f t="shared" si="117"/>
        <v>0</v>
      </c>
      <c r="J181" s="217">
        <f t="shared" si="117"/>
        <v>0</v>
      </c>
      <c r="K181" s="217">
        <f t="shared" si="87"/>
        <v>-132</v>
      </c>
      <c r="L181" s="236">
        <f t="shared" si="88"/>
        <v>-20.8860759493671</v>
      </c>
      <c r="M181" s="243"/>
      <c r="N181" s="238">
        <v>20809</v>
      </c>
      <c r="O181" s="202" t="s">
        <v>101</v>
      </c>
    </row>
    <row r="182" s="199" customFormat="1" ht="18.75" customHeight="1" spans="1:15">
      <c r="A182" s="218" t="s">
        <v>226</v>
      </c>
      <c r="B182" s="219">
        <v>450</v>
      </c>
      <c r="C182" s="219">
        <f t="shared" si="114"/>
        <v>500</v>
      </c>
      <c r="D182" s="219">
        <f t="shared" ref="D182:D184" si="118">SUM(E182:H182)</f>
        <v>500</v>
      </c>
      <c r="E182" s="219"/>
      <c r="F182" s="219"/>
      <c r="G182" s="219">
        <v>500</v>
      </c>
      <c r="H182" s="219"/>
      <c r="I182" s="219">
        <f t="shared" si="116"/>
        <v>0</v>
      </c>
      <c r="J182" s="219"/>
      <c r="K182" s="219">
        <f t="shared" si="87"/>
        <v>50</v>
      </c>
      <c r="L182" s="239">
        <f t="shared" si="88"/>
        <v>11.1111111111111</v>
      </c>
      <c r="M182" s="240"/>
      <c r="N182" s="226">
        <v>2080901</v>
      </c>
      <c r="O182" s="207" t="s">
        <v>103</v>
      </c>
    </row>
    <row r="183" s="199" customFormat="1" ht="18.75" customHeight="1" spans="1:15">
      <c r="A183" s="218" t="s">
        <v>227</v>
      </c>
      <c r="B183" s="219">
        <v>178</v>
      </c>
      <c r="C183" s="219">
        <f t="shared" si="114"/>
        <v>0</v>
      </c>
      <c r="D183" s="219">
        <f t="shared" si="118"/>
        <v>0</v>
      </c>
      <c r="E183" s="219"/>
      <c r="F183" s="219"/>
      <c r="G183" s="219"/>
      <c r="H183" s="219"/>
      <c r="I183" s="219">
        <f t="shared" si="116"/>
        <v>0</v>
      </c>
      <c r="J183" s="219"/>
      <c r="K183" s="219">
        <f t="shared" si="87"/>
        <v>-178</v>
      </c>
      <c r="L183" s="239">
        <f t="shared" si="88"/>
        <v>-100</v>
      </c>
      <c r="M183" s="240"/>
      <c r="N183" s="226">
        <v>2080902</v>
      </c>
      <c r="O183" s="207" t="s">
        <v>103</v>
      </c>
    </row>
    <row r="184" s="199" customFormat="1" ht="18.75" customHeight="1" spans="1:15">
      <c r="A184" s="218" t="s">
        <v>228</v>
      </c>
      <c r="B184" s="219">
        <v>4</v>
      </c>
      <c r="C184" s="219">
        <f t="shared" si="114"/>
        <v>0</v>
      </c>
      <c r="D184" s="219">
        <f t="shared" si="118"/>
        <v>0</v>
      </c>
      <c r="E184" s="219"/>
      <c r="F184" s="219"/>
      <c r="G184" s="219"/>
      <c r="H184" s="219"/>
      <c r="I184" s="219">
        <f t="shared" si="116"/>
        <v>0</v>
      </c>
      <c r="J184" s="219"/>
      <c r="K184" s="219">
        <f t="shared" si="87"/>
        <v>-4</v>
      </c>
      <c r="L184" s="239">
        <f t="shared" si="88"/>
        <v>-100</v>
      </c>
      <c r="M184" s="240"/>
      <c r="N184" s="226">
        <v>2080903</v>
      </c>
      <c r="O184" s="207" t="s">
        <v>103</v>
      </c>
    </row>
    <row r="185" s="202" customFormat="1" ht="18.75" customHeight="1" spans="1:15">
      <c r="A185" s="216" t="s">
        <v>229</v>
      </c>
      <c r="B185" s="217">
        <f>SUM(B186:B187)</f>
        <v>468</v>
      </c>
      <c r="C185" s="217">
        <f t="shared" ref="C185:J185" si="119">SUM(C186:C187)</f>
        <v>618</v>
      </c>
      <c r="D185" s="217">
        <f t="shared" si="119"/>
        <v>618</v>
      </c>
      <c r="E185" s="217">
        <f t="shared" si="119"/>
        <v>392</v>
      </c>
      <c r="F185" s="217">
        <f t="shared" si="119"/>
        <v>130</v>
      </c>
      <c r="G185" s="217">
        <f t="shared" si="119"/>
        <v>96</v>
      </c>
      <c r="H185" s="217">
        <f t="shared" si="119"/>
        <v>0</v>
      </c>
      <c r="I185" s="217">
        <f t="shared" si="119"/>
        <v>0</v>
      </c>
      <c r="J185" s="217">
        <f t="shared" si="119"/>
        <v>0</v>
      </c>
      <c r="K185" s="217">
        <f t="shared" si="87"/>
        <v>150</v>
      </c>
      <c r="L185" s="236">
        <f t="shared" si="88"/>
        <v>32.0512820512821</v>
      </c>
      <c r="M185" s="237"/>
      <c r="N185" s="238">
        <v>20810</v>
      </c>
      <c r="O185" s="202" t="s">
        <v>101</v>
      </c>
    </row>
    <row r="186" s="199" customFormat="1" ht="18.75" customHeight="1" spans="1:15">
      <c r="A186" s="218" t="s">
        <v>230</v>
      </c>
      <c r="B186" s="219">
        <v>36</v>
      </c>
      <c r="C186" s="219">
        <f t="shared" si="114"/>
        <v>47</v>
      </c>
      <c r="D186" s="219">
        <f t="shared" ref="D186:D187" si="120">SUM(E186:H186)</f>
        <v>47</v>
      </c>
      <c r="E186" s="219">
        <v>41</v>
      </c>
      <c r="F186" s="219">
        <v>5</v>
      </c>
      <c r="G186" s="219">
        <v>1</v>
      </c>
      <c r="H186" s="219"/>
      <c r="I186" s="219">
        <f t="shared" si="116"/>
        <v>0</v>
      </c>
      <c r="J186" s="219"/>
      <c r="K186" s="219">
        <f t="shared" si="87"/>
        <v>11</v>
      </c>
      <c r="L186" s="239">
        <f t="shared" si="88"/>
        <v>30.5555555555556</v>
      </c>
      <c r="M186" s="240"/>
      <c r="N186" s="226">
        <v>2081004</v>
      </c>
      <c r="O186" s="207" t="s">
        <v>103</v>
      </c>
    </row>
    <row r="187" s="199" customFormat="1" ht="18.75" customHeight="1" spans="1:15">
      <c r="A187" s="218" t="s">
        <v>231</v>
      </c>
      <c r="B187" s="219">
        <v>432</v>
      </c>
      <c r="C187" s="219">
        <f t="shared" si="114"/>
        <v>571</v>
      </c>
      <c r="D187" s="219">
        <f t="shared" si="120"/>
        <v>571</v>
      </c>
      <c r="E187" s="219">
        <v>351</v>
      </c>
      <c r="F187" s="219">
        <v>125</v>
      </c>
      <c r="G187" s="219">
        <v>95</v>
      </c>
      <c r="H187" s="219"/>
      <c r="I187" s="219">
        <f t="shared" si="116"/>
        <v>0</v>
      </c>
      <c r="J187" s="219"/>
      <c r="K187" s="219">
        <f t="shared" si="87"/>
        <v>139</v>
      </c>
      <c r="L187" s="239">
        <f t="shared" si="88"/>
        <v>32.1759259259259</v>
      </c>
      <c r="M187" s="240"/>
      <c r="N187" s="226">
        <v>2081005</v>
      </c>
      <c r="O187" s="207" t="s">
        <v>103</v>
      </c>
    </row>
    <row r="188" s="202" customFormat="1" ht="18.75" customHeight="1" spans="1:15">
      <c r="A188" s="216" t="s">
        <v>232</v>
      </c>
      <c r="B188" s="217">
        <f>SUM(B189:B192)</f>
        <v>367</v>
      </c>
      <c r="C188" s="217">
        <f t="shared" ref="C188:J188" si="121">SUM(C189:C192)</f>
        <v>381</v>
      </c>
      <c r="D188" s="217">
        <f t="shared" si="121"/>
        <v>381</v>
      </c>
      <c r="E188" s="217">
        <f t="shared" si="121"/>
        <v>112</v>
      </c>
      <c r="F188" s="217">
        <f t="shared" si="121"/>
        <v>75</v>
      </c>
      <c r="G188" s="217">
        <f t="shared" si="121"/>
        <v>194</v>
      </c>
      <c r="H188" s="217">
        <f t="shared" si="121"/>
        <v>0</v>
      </c>
      <c r="I188" s="217">
        <f t="shared" si="121"/>
        <v>0</v>
      </c>
      <c r="J188" s="217">
        <f t="shared" si="121"/>
        <v>0</v>
      </c>
      <c r="K188" s="217">
        <f t="shared" si="87"/>
        <v>14</v>
      </c>
      <c r="L188" s="236">
        <f t="shared" si="88"/>
        <v>3.81471389645777</v>
      </c>
      <c r="M188" s="237"/>
      <c r="N188" s="238">
        <v>20811</v>
      </c>
      <c r="O188" s="202" t="s">
        <v>101</v>
      </c>
    </row>
    <row r="189" s="199" customFormat="1" ht="18.75" customHeight="1" spans="1:15">
      <c r="A189" s="218" t="s">
        <v>102</v>
      </c>
      <c r="B189" s="219">
        <v>237</v>
      </c>
      <c r="C189" s="219">
        <f t="shared" si="114"/>
        <v>124</v>
      </c>
      <c r="D189" s="219">
        <f t="shared" ref="D189:D192" si="122">SUM(E189:H189)</f>
        <v>124</v>
      </c>
      <c r="E189" s="219">
        <v>112</v>
      </c>
      <c r="F189" s="219">
        <v>12</v>
      </c>
      <c r="G189" s="219"/>
      <c r="H189" s="219"/>
      <c r="I189" s="219">
        <f t="shared" si="116"/>
        <v>0</v>
      </c>
      <c r="J189" s="219"/>
      <c r="K189" s="219">
        <f t="shared" si="87"/>
        <v>-113</v>
      </c>
      <c r="L189" s="239">
        <f t="shared" si="88"/>
        <v>-47.6793248945148</v>
      </c>
      <c r="M189" s="240"/>
      <c r="N189" s="226">
        <v>2081101</v>
      </c>
      <c r="O189" s="207" t="s">
        <v>103</v>
      </c>
    </row>
    <row r="190" s="199" customFormat="1" ht="18.75" customHeight="1" spans="1:15">
      <c r="A190" s="218" t="s">
        <v>233</v>
      </c>
      <c r="B190" s="219">
        <v>10</v>
      </c>
      <c r="C190" s="219">
        <f t="shared" si="114"/>
        <v>5</v>
      </c>
      <c r="D190" s="219">
        <f t="shared" si="122"/>
        <v>5</v>
      </c>
      <c r="E190" s="219"/>
      <c r="F190" s="219"/>
      <c r="G190" s="219">
        <v>5</v>
      </c>
      <c r="H190" s="219"/>
      <c r="I190" s="219">
        <f t="shared" si="116"/>
        <v>0</v>
      </c>
      <c r="J190" s="219"/>
      <c r="K190" s="219">
        <f t="shared" si="87"/>
        <v>-5</v>
      </c>
      <c r="L190" s="239">
        <f t="shared" si="88"/>
        <v>-50</v>
      </c>
      <c r="M190" s="240"/>
      <c r="N190" s="226">
        <v>2081105</v>
      </c>
      <c r="O190" s="207" t="s">
        <v>103</v>
      </c>
    </row>
    <row r="191" s="199" customFormat="1" ht="18.75" customHeight="1" spans="1:15">
      <c r="A191" s="218" t="s">
        <v>234</v>
      </c>
      <c r="B191" s="219">
        <v>38</v>
      </c>
      <c r="C191" s="219">
        <f t="shared" si="114"/>
        <v>182</v>
      </c>
      <c r="D191" s="219">
        <f t="shared" si="122"/>
        <v>182</v>
      </c>
      <c r="E191" s="219"/>
      <c r="F191" s="219"/>
      <c r="G191" s="219">
        <v>182</v>
      </c>
      <c r="H191" s="219"/>
      <c r="I191" s="219">
        <f t="shared" si="116"/>
        <v>0</v>
      </c>
      <c r="J191" s="219"/>
      <c r="K191" s="219">
        <f t="shared" si="87"/>
        <v>144</v>
      </c>
      <c r="L191" s="239">
        <f t="shared" si="88"/>
        <v>378.947368421053</v>
      </c>
      <c r="M191" s="240"/>
      <c r="N191" s="226" t="s">
        <v>235</v>
      </c>
      <c r="O191" s="207" t="s">
        <v>103</v>
      </c>
    </row>
    <row r="192" s="199" customFormat="1" ht="18.75" customHeight="1" spans="1:15">
      <c r="A192" s="218" t="s">
        <v>236</v>
      </c>
      <c r="B192" s="219">
        <v>82</v>
      </c>
      <c r="C192" s="219">
        <f t="shared" si="114"/>
        <v>70</v>
      </c>
      <c r="D192" s="219">
        <f t="shared" si="122"/>
        <v>70</v>
      </c>
      <c r="E192" s="219"/>
      <c r="F192" s="219">
        <v>63</v>
      </c>
      <c r="G192" s="219">
        <v>7</v>
      </c>
      <c r="H192" s="219"/>
      <c r="I192" s="219">
        <f t="shared" si="116"/>
        <v>0</v>
      </c>
      <c r="J192" s="219"/>
      <c r="K192" s="219">
        <f t="shared" si="87"/>
        <v>-12</v>
      </c>
      <c r="L192" s="239">
        <f t="shared" si="88"/>
        <v>-14.6341463414634</v>
      </c>
      <c r="M192" s="240"/>
      <c r="N192" s="226">
        <v>2081199</v>
      </c>
      <c r="O192" s="207" t="s">
        <v>103</v>
      </c>
    </row>
    <row r="193" s="202" customFormat="1" ht="18.75" customHeight="1" spans="1:15">
      <c r="A193" s="216" t="s">
        <v>237</v>
      </c>
      <c r="B193" s="217">
        <f>SUM(B194:B195)</f>
        <v>82</v>
      </c>
      <c r="C193" s="217">
        <f t="shared" ref="C193:J193" si="123">SUM(C194:C195)</f>
        <v>81</v>
      </c>
      <c r="D193" s="217">
        <f t="shared" si="123"/>
        <v>81</v>
      </c>
      <c r="E193" s="217">
        <f t="shared" si="123"/>
        <v>63</v>
      </c>
      <c r="F193" s="217">
        <f t="shared" si="123"/>
        <v>18</v>
      </c>
      <c r="G193" s="217">
        <f t="shared" si="123"/>
        <v>0</v>
      </c>
      <c r="H193" s="217">
        <f t="shared" si="123"/>
        <v>0</v>
      </c>
      <c r="I193" s="217">
        <f t="shared" si="123"/>
        <v>0</v>
      </c>
      <c r="J193" s="217">
        <f t="shared" si="123"/>
        <v>0</v>
      </c>
      <c r="K193" s="217">
        <f t="shared" si="87"/>
        <v>-1</v>
      </c>
      <c r="L193" s="236">
        <f t="shared" si="88"/>
        <v>-1.21951219512195</v>
      </c>
      <c r="M193" s="237"/>
      <c r="N193" s="238">
        <v>20816</v>
      </c>
      <c r="O193" s="202" t="s">
        <v>101</v>
      </c>
    </row>
    <row r="194" s="199" customFormat="1" ht="18.75" customHeight="1" spans="1:15">
      <c r="A194" s="218" t="s">
        <v>102</v>
      </c>
      <c r="B194" s="219">
        <v>71</v>
      </c>
      <c r="C194" s="219">
        <f t="shared" si="114"/>
        <v>70</v>
      </c>
      <c r="D194" s="219">
        <f t="shared" ref="D194:D195" si="124">SUM(E194:H194)</f>
        <v>70</v>
      </c>
      <c r="E194" s="219">
        <v>63</v>
      </c>
      <c r="F194" s="219">
        <v>7</v>
      </c>
      <c r="G194" s="219"/>
      <c r="H194" s="219"/>
      <c r="I194" s="219">
        <f t="shared" si="116"/>
        <v>0</v>
      </c>
      <c r="J194" s="219"/>
      <c r="K194" s="219">
        <f t="shared" si="87"/>
        <v>-1</v>
      </c>
      <c r="L194" s="239">
        <f t="shared" si="88"/>
        <v>-1.40845070422535</v>
      </c>
      <c r="M194" s="240"/>
      <c r="N194" s="226">
        <v>2081601</v>
      </c>
      <c r="O194" s="207" t="s">
        <v>103</v>
      </c>
    </row>
    <row r="195" s="199" customFormat="1" ht="18.75" customHeight="1" spans="1:15">
      <c r="A195" s="218" t="s">
        <v>104</v>
      </c>
      <c r="B195" s="219">
        <v>11</v>
      </c>
      <c r="C195" s="219">
        <f t="shared" si="114"/>
        <v>11</v>
      </c>
      <c r="D195" s="219">
        <f t="shared" si="124"/>
        <v>11</v>
      </c>
      <c r="E195" s="219"/>
      <c r="F195" s="219">
        <v>11</v>
      </c>
      <c r="G195" s="219"/>
      <c r="H195" s="219"/>
      <c r="I195" s="219">
        <f t="shared" si="116"/>
        <v>0</v>
      </c>
      <c r="J195" s="219"/>
      <c r="K195" s="219">
        <f t="shared" si="87"/>
        <v>0</v>
      </c>
      <c r="L195" s="239">
        <f t="shared" si="88"/>
        <v>0</v>
      </c>
      <c r="M195" s="240"/>
      <c r="N195" s="226">
        <v>2081602</v>
      </c>
      <c r="O195" s="207" t="s">
        <v>103</v>
      </c>
    </row>
    <row r="196" s="202" customFormat="1" ht="18.75" customHeight="1" spans="1:15">
      <c r="A196" s="216" t="s">
        <v>238</v>
      </c>
      <c r="B196" s="217">
        <f>SUM(B197)</f>
        <v>100</v>
      </c>
      <c r="C196" s="217">
        <f t="shared" ref="C196:J196" si="125">SUM(C197)</f>
        <v>200</v>
      </c>
      <c r="D196" s="217">
        <f t="shared" si="125"/>
        <v>200</v>
      </c>
      <c r="E196" s="217">
        <f t="shared" si="125"/>
        <v>0</v>
      </c>
      <c r="F196" s="217">
        <f t="shared" si="125"/>
        <v>0</v>
      </c>
      <c r="G196" s="217">
        <f t="shared" si="125"/>
        <v>200</v>
      </c>
      <c r="H196" s="217">
        <f t="shared" si="125"/>
        <v>0</v>
      </c>
      <c r="I196" s="217">
        <f t="shared" si="125"/>
        <v>0</v>
      </c>
      <c r="J196" s="217">
        <f t="shared" si="125"/>
        <v>0</v>
      </c>
      <c r="K196" s="217">
        <f t="shared" si="87"/>
        <v>100</v>
      </c>
      <c r="L196" s="236">
        <f t="shared" si="88"/>
        <v>100</v>
      </c>
      <c r="M196" s="237"/>
      <c r="N196" s="238">
        <v>20819</v>
      </c>
      <c r="O196" s="202" t="s">
        <v>101</v>
      </c>
    </row>
    <row r="197" s="199" customFormat="1" ht="18.75" customHeight="1" spans="1:15">
      <c r="A197" s="218" t="s">
        <v>239</v>
      </c>
      <c r="B197" s="219">
        <v>100</v>
      </c>
      <c r="C197" s="219">
        <f t="shared" si="114"/>
        <v>200</v>
      </c>
      <c r="D197" s="219">
        <f>SUM(E197:H197)</f>
        <v>200</v>
      </c>
      <c r="E197" s="219"/>
      <c r="F197" s="219"/>
      <c r="G197" s="219">
        <v>200</v>
      </c>
      <c r="H197" s="219"/>
      <c r="I197" s="219">
        <f t="shared" si="116"/>
        <v>0</v>
      </c>
      <c r="J197" s="219"/>
      <c r="K197" s="219">
        <f t="shared" si="87"/>
        <v>100</v>
      </c>
      <c r="L197" s="239">
        <f t="shared" si="88"/>
        <v>100</v>
      </c>
      <c r="M197" s="240"/>
      <c r="N197" s="226">
        <v>2081901</v>
      </c>
      <c r="O197" s="207" t="s">
        <v>103</v>
      </c>
    </row>
    <row r="198" s="202" customFormat="1" ht="18.75" customHeight="1" spans="1:15">
      <c r="A198" s="216" t="s">
        <v>240</v>
      </c>
      <c r="B198" s="217">
        <f>SUM(B199)</f>
        <v>150</v>
      </c>
      <c r="C198" s="217">
        <f t="shared" ref="C198:J198" si="126">SUM(C199)</f>
        <v>150</v>
      </c>
      <c r="D198" s="217">
        <f t="shared" si="126"/>
        <v>150</v>
      </c>
      <c r="E198" s="217">
        <f t="shared" si="126"/>
        <v>0</v>
      </c>
      <c r="F198" s="217">
        <f t="shared" si="126"/>
        <v>0</v>
      </c>
      <c r="G198" s="217">
        <f t="shared" si="126"/>
        <v>150</v>
      </c>
      <c r="H198" s="217">
        <f t="shared" si="126"/>
        <v>0</v>
      </c>
      <c r="I198" s="217">
        <f t="shared" si="126"/>
        <v>0</v>
      </c>
      <c r="J198" s="217">
        <f t="shared" si="126"/>
        <v>0</v>
      </c>
      <c r="K198" s="217">
        <f t="shared" si="87"/>
        <v>0</v>
      </c>
      <c r="L198" s="236">
        <f t="shared" si="88"/>
        <v>0</v>
      </c>
      <c r="M198" s="237"/>
      <c r="N198" s="238">
        <v>20820</v>
      </c>
      <c r="O198" s="202" t="s">
        <v>101</v>
      </c>
    </row>
    <row r="199" s="199" customFormat="1" ht="18.75" customHeight="1" spans="1:15">
      <c r="A199" s="218" t="s">
        <v>241</v>
      </c>
      <c r="B199" s="219">
        <v>150</v>
      </c>
      <c r="C199" s="219">
        <f t="shared" si="114"/>
        <v>150</v>
      </c>
      <c r="D199" s="219">
        <f>SUM(E199:H199)</f>
        <v>150</v>
      </c>
      <c r="E199" s="219"/>
      <c r="F199" s="219"/>
      <c r="G199" s="219">
        <v>150</v>
      </c>
      <c r="H199" s="219"/>
      <c r="I199" s="219">
        <f t="shared" si="116"/>
        <v>0</v>
      </c>
      <c r="J199" s="219"/>
      <c r="K199" s="219">
        <f t="shared" ref="K199:K262" si="127">C199-B199</f>
        <v>0</v>
      </c>
      <c r="L199" s="239">
        <f t="shared" ref="L199:L262" si="128">K199/B199*100</f>
        <v>0</v>
      </c>
      <c r="M199" s="240"/>
      <c r="N199" s="226">
        <v>2082001</v>
      </c>
      <c r="O199" s="207" t="s">
        <v>103</v>
      </c>
    </row>
    <row r="200" s="202" customFormat="1" ht="18.75" customHeight="1" spans="1:15">
      <c r="A200" s="216" t="s">
        <v>242</v>
      </c>
      <c r="B200" s="217">
        <f>SUM(B201)</f>
        <v>1300</v>
      </c>
      <c r="C200" s="217">
        <f t="shared" ref="C200:J200" si="129">SUM(C201)</f>
        <v>0</v>
      </c>
      <c r="D200" s="217">
        <f t="shared" si="129"/>
        <v>0</v>
      </c>
      <c r="E200" s="217">
        <f t="shared" si="129"/>
        <v>0</v>
      </c>
      <c r="F200" s="217">
        <f t="shared" si="129"/>
        <v>0</v>
      </c>
      <c r="G200" s="217">
        <f t="shared" si="129"/>
        <v>0</v>
      </c>
      <c r="H200" s="217">
        <f t="shared" si="129"/>
        <v>0</v>
      </c>
      <c r="I200" s="217">
        <f t="shared" si="129"/>
        <v>0</v>
      </c>
      <c r="J200" s="217">
        <f t="shared" si="129"/>
        <v>0</v>
      </c>
      <c r="K200" s="217">
        <f t="shared" si="127"/>
        <v>-1300</v>
      </c>
      <c r="L200" s="236">
        <f t="shared" si="128"/>
        <v>-100</v>
      </c>
      <c r="M200" s="237"/>
      <c r="N200" s="238" t="s">
        <v>243</v>
      </c>
      <c r="O200" s="202" t="s">
        <v>101</v>
      </c>
    </row>
    <row r="201" s="199" customFormat="1" ht="18.75" customHeight="1" spans="1:15">
      <c r="A201" s="218" t="s">
        <v>244</v>
      </c>
      <c r="B201" s="219">
        <v>1300</v>
      </c>
      <c r="C201" s="219">
        <f t="shared" si="114"/>
        <v>0</v>
      </c>
      <c r="D201" s="219">
        <f>SUM(E201:H201)</f>
        <v>0</v>
      </c>
      <c r="E201" s="219"/>
      <c r="F201" s="219"/>
      <c r="G201" s="219"/>
      <c r="H201" s="219"/>
      <c r="I201" s="219">
        <f t="shared" si="116"/>
        <v>0</v>
      </c>
      <c r="J201" s="219"/>
      <c r="K201" s="219">
        <f t="shared" si="127"/>
        <v>-1300</v>
      </c>
      <c r="L201" s="239">
        <f t="shared" si="128"/>
        <v>-100</v>
      </c>
      <c r="M201" s="240"/>
      <c r="N201" s="226" t="s">
        <v>245</v>
      </c>
      <c r="O201" s="207" t="s">
        <v>103</v>
      </c>
    </row>
    <row r="202" s="202" customFormat="1" ht="18.75" customHeight="1" spans="1:15">
      <c r="A202" s="216" t="s">
        <v>246</v>
      </c>
      <c r="B202" s="217">
        <f>SUM(B203)</f>
        <v>50</v>
      </c>
      <c r="C202" s="217">
        <f t="shared" ref="C202:J202" si="130">SUM(C203)</f>
        <v>0</v>
      </c>
      <c r="D202" s="217">
        <f t="shared" si="130"/>
        <v>0</v>
      </c>
      <c r="E202" s="217">
        <f t="shared" si="130"/>
        <v>0</v>
      </c>
      <c r="F202" s="217">
        <f t="shared" si="130"/>
        <v>0</v>
      </c>
      <c r="G202" s="217">
        <f t="shared" si="130"/>
        <v>0</v>
      </c>
      <c r="H202" s="217">
        <f t="shared" si="130"/>
        <v>0</v>
      </c>
      <c r="I202" s="217">
        <f t="shared" si="130"/>
        <v>0</v>
      </c>
      <c r="J202" s="217">
        <f t="shared" si="130"/>
        <v>0</v>
      </c>
      <c r="K202" s="217">
        <f t="shared" si="127"/>
        <v>-50</v>
      </c>
      <c r="L202" s="236">
        <f t="shared" si="128"/>
        <v>-100</v>
      </c>
      <c r="M202" s="237"/>
      <c r="N202" s="238">
        <v>20899</v>
      </c>
      <c r="O202" s="202" t="s">
        <v>101</v>
      </c>
    </row>
    <row r="203" s="199" customFormat="1" ht="18.75" customHeight="1" spans="1:15">
      <c r="A203" s="218" t="s">
        <v>247</v>
      </c>
      <c r="B203" s="219">
        <v>50</v>
      </c>
      <c r="C203" s="219">
        <f t="shared" ref="C203:C224" si="131">SUM(D203,I203)</f>
        <v>0</v>
      </c>
      <c r="D203" s="219">
        <f>SUM(E203:H203)</f>
        <v>0</v>
      </c>
      <c r="E203" s="219"/>
      <c r="F203" s="219"/>
      <c r="G203" s="219"/>
      <c r="H203" s="219"/>
      <c r="I203" s="219">
        <f t="shared" ref="I203:I224" si="132">SUM(J203)</f>
        <v>0</v>
      </c>
      <c r="J203" s="219"/>
      <c r="K203" s="219">
        <f t="shared" si="127"/>
        <v>-50</v>
      </c>
      <c r="L203" s="239">
        <f t="shared" si="128"/>
        <v>-100</v>
      </c>
      <c r="M203" s="240"/>
      <c r="N203" s="226">
        <v>2089901</v>
      </c>
      <c r="O203" s="207" t="s">
        <v>103</v>
      </c>
    </row>
    <row r="204" s="201" customFormat="1" ht="18.75" customHeight="1" spans="1:15">
      <c r="A204" s="214" t="s">
        <v>248</v>
      </c>
      <c r="B204" s="215">
        <f t="shared" ref="B204:J204" si="133">SUM(B205,B209,B211,B218,B220,B223,B225,B227)</f>
        <v>8888</v>
      </c>
      <c r="C204" s="215">
        <f t="shared" si="133"/>
        <v>4245</v>
      </c>
      <c r="D204" s="215">
        <f t="shared" si="133"/>
        <v>4245</v>
      </c>
      <c r="E204" s="215">
        <f t="shared" si="133"/>
        <v>3418</v>
      </c>
      <c r="F204" s="215">
        <f t="shared" si="133"/>
        <v>735</v>
      </c>
      <c r="G204" s="215">
        <f t="shared" si="133"/>
        <v>92</v>
      </c>
      <c r="H204" s="215">
        <f t="shared" ref="H204" si="134">SUM(H205,H209,H211,H218,H220,H223,H225,H227)</f>
        <v>0</v>
      </c>
      <c r="I204" s="215">
        <f t="shared" si="133"/>
        <v>0</v>
      </c>
      <c r="J204" s="215">
        <f t="shared" si="133"/>
        <v>0</v>
      </c>
      <c r="K204" s="215">
        <f t="shared" si="127"/>
        <v>-4643</v>
      </c>
      <c r="L204" s="233">
        <f t="shared" si="128"/>
        <v>-52.2389738973897</v>
      </c>
      <c r="M204" s="234"/>
      <c r="N204" s="235">
        <v>210</v>
      </c>
      <c r="O204" s="201" t="s">
        <v>99</v>
      </c>
    </row>
    <row r="205" s="202" customFormat="1" ht="18.75" customHeight="1" spans="1:15">
      <c r="A205" s="216" t="s">
        <v>249</v>
      </c>
      <c r="B205" s="217">
        <f>SUM(B206:B208)</f>
        <v>436</v>
      </c>
      <c r="C205" s="217">
        <f t="shared" ref="C205:J205" si="135">SUM(C206:C208)</f>
        <v>487</v>
      </c>
      <c r="D205" s="217">
        <f t="shared" si="135"/>
        <v>487</v>
      </c>
      <c r="E205" s="217">
        <f t="shared" si="135"/>
        <v>410</v>
      </c>
      <c r="F205" s="217">
        <f t="shared" si="135"/>
        <v>70</v>
      </c>
      <c r="G205" s="217">
        <f t="shared" si="135"/>
        <v>7</v>
      </c>
      <c r="H205" s="217">
        <f t="shared" ref="H205" si="136">SUM(H206:H208)</f>
        <v>0</v>
      </c>
      <c r="I205" s="217">
        <f t="shared" si="135"/>
        <v>0</v>
      </c>
      <c r="J205" s="217">
        <f t="shared" si="135"/>
        <v>0</v>
      </c>
      <c r="K205" s="217">
        <f t="shared" si="127"/>
        <v>51</v>
      </c>
      <c r="L205" s="236">
        <f t="shared" si="128"/>
        <v>11.697247706422</v>
      </c>
      <c r="M205" s="237"/>
      <c r="N205" s="238">
        <v>21001</v>
      </c>
      <c r="O205" s="202" t="s">
        <v>101</v>
      </c>
    </row>
    <row r="206" s="199" customFormat="1" ht="18.75" customHeight="1" spans="1:15">
      <c r="A206" s="218" t="s">
        <v>102</v>
      </c>
      <c r="B206" s="219">
        <v>246</v>
      </c>
      <c r="C206" s="219">
        <f t="shared" si="131"/>
        <v>248</v>
      </c>
      <c r="D206" s="219">
        <f t="shared" ref="D206:D208" si="137">SUM(E206:H206)</f>
        <v>248</v>
      </c>
      <c r="E206" s="219">
        <v>195</v>
      </c>
      <c r="F206" s="219">
        <v>46</v>
      </c>
      <c r="G206" s="219">
        <v>7</v>
      </c>
      <c r="H206" s="219"/>
      <c r="I206" s="219">
        <f t="shared" si="132"/>
        <v>0</v>
      </c>
      <c r="J206" s="219"/>
      <c r="K206" s="219">
        <f t="shared" si="127"/>
        <v>2</v>
      </c>
      <c r="L206" s="239">
        <f t="shared" si="128"/>
        <v>0.813008130081301</v>
      </c>
      <c r="M206" s="240"/>
      <c r="N206" s="226">
        <v>2100101</v>
      </c>
      <c r="O206" s="207" t="s">
        <v>103</v>
      </c>
    </row>
    <row r="207" s="199" customFormat="1" ht="18.75" customHeight="1" spans="1:15">
      <c r="A207" s="218" t="s">
        <v>104</v>
      </c>
      <c r="B207" s="219"/>
      <c r="C207" s="219">
        <f t="shared" si="131"/>
        <v>14</v>
      </c>
      <c r="D207" s="219">
        <f t="shared" si="137"/>
        <v>14</v>
      </c>
      <c r="E207" s="219"/>
      <c r="F207" s="219">
        <v>14</v>
      </c>
      <c r="G207" s="219"/>
      <c r="H207" s="219"/>
      <c r="I207" s="219">
        <f t="shared" si="132"/>
        <v>0</v>
      </c>
      <c r="J207" s="219"/>
      <c r="K207" s="219">
        <f t="shared" si="127"/>
        <v>14</v>
      </c>
      <c r="L207" s="239"/>
      <c r="M207" s="240"/>
      <c r="N207" s="226">
        <v>2100102</v>
      </c>
      <c r="O207" s="207" t="s">
        <v>103</v>
      </c>
    </row>
    <row r="208" s="199" customFormat="1" ht="18.75" customHeight="1" spans="1:15">
      <c r="A208" s="218" t="s">
        <v>250</v>
      </c>
      <c r="B208" s="219">
        <v>190</v>
      </c>
      <c r="C208" s="219">
        <f t="shared" si="131"/>
        <v>225</v>
      </c>
      <c r="D208" s="219">
        <f t="shared" si="137"/>
        <v>225</v>
      </c>
      <c r="E208" s="219">
        <v>215</v>
      </c>
      <c r="F208" s="219">
        <v>10</v>
      </c>
      <c r="G208" s="219"/>
      <c r="H208" s="219"/>
      <c r="I208" s="219">
        <f t="shared" si="132"/>
        <v>0</v>
      </c>
      <c r="J208" s="219"/>
      <c r="K208" s="219">
        <f t="shared" si="127"/>
        <v>35</v>
      </c>
      <c r="L208" s="239">
        <f t="shared" si="128"/>
        <v>18.4210526315789</v>
      </c>
      <c r="M208" s="240"/>
      <c r="N208" s="226">
        <v>2100199</v>
      </c>
      <c r="O208" s="207" t="s">
        <v>103</v>
      </c>
    </row>
    <row r="209" s="202" customFormat="1" ht="18.75" customHeight="1" spans="1:15">
      <c r="A209" s="216" t="s">
        <v>251</v>
      </c>
      <c r="B209" s="217">
        <f>SUM(B210)</f>
        <v>1910</v>
      </c>
      <c r="C209" s="217">
        <f t="shared" ref="C209:J209" si="138">SUM(C210)</f>
        <v>1800</v>
      </c>
      <c r="D209" s="217">
        <f t="shared" si="138"/>
        <v>1800</v>
      </c>
      <c r="E209" s="217">
        <f t="shared" si="138"/>
        <v>1300</v>
      </c>
      <c r="F209" s="217">
        <f t="shared" si="138"/>
        <v>435</v>
      </c>
      <c r="G209" s="217">
        <f t="shared" si="138"/>
        <v>65</v>
      </c>
      <c r="H209" s="217">
        <f t="shared" si="138"/>
        <v>0</v>
      </c>
      <c r="I209" s="217">
        <f t="shared" si="138"/>
        <v>0</v>
      </c>
      <c r="J209" s="217">
        <f t="shared" si="138"/>
        <v>0</v>
      </c>
      <c r="K209" s="217">
        <f t="shared" si="127"/>
        <v>-110</v>
      </c>
      <c r="L209" s="236">
        <f t="shared" si="128"/>
        <v>-5.75916230366492</v>
      </c>
      <c r="M209" s="237"/>
      <c r="N209" s="238">
        <v>21003</v>
      </c>
      <c r="O209" s="202" t="s">
        <v>101</v>
      </c>
    </row>
    <row r="210" s="199" customFormat="1" ht="18.75" customHeight="1" spans="1:15">
      <c r="A210" s="218" t="s">
        <v>252</v>
      </c>
      <c r="B210" s="219">
        <v>1910</v>
      </c>
      <c r="C210" s="219">
        <f t="shared" si="131"/>
        <v>1800</v>
      </c>
      <c r="D210" s="219">
        <f>SUM(E210:H210)</f>
        <v>1800</v>
      </c>
      <c r="E210" s="219">
        <v>1300</v>
      </c>
      <c r="F210" s="219">
        <v>435</v>
      </c>
      <c r="G210" s="219">
        <v>65</v>
      </c>
      <c r="H210" s="219"/>
      <c r="I210" s="219">
        <f t="shared" si="132"/>
        <v>0</v>
      </c>
      <c r="J210" s="219"/>
      <c r="K210" s="219">
        <f t="shared" si="127"/>
        <v>-110</v>
      </c>
      <c r="L210" s="239">
        <f t="shared" si="128"/>
        <v>-5.75916230366492</v>
      </c>
      <c r="M210" s="240"/>
      <c r="N210" s="226">
        <v>2100301</v>
      </c>
      <c r="O210" s="207" t="s">
        <v>103</v>
      </c>
    </row>
    <row r="211" s="202" customFormat="1" ht="18.75" customHeight="1" spans="1:15">
      <c r="A211" s="216" t="s">
        <v>253</v>
      </c>
      <c r="B211" s="217">
        <f>SUM(B212:B217)</f>
        <v>2052</v>
      </c>
      <c r="C211" s="217">
        <f t="shared" ref="C211:J211" si="139">SUM(C212:C217)</f>
        <v>1308</v>
      </c>
      <c r="D211" s="217">
        <f t="shared" si="139"/>
        <v>1308</v>
      </c>
      <c r="E211" s="217">
        <f t="shared" si="139"/>
        <v>1068</v>
      </c>
      <c r="F211" s="217">
        <f t="shared" si="139"/>
        <v>220</v>
      </c>
      <c r="G211" s="217">
        <f t="shared" si="139"/>
        <v>20</v>
      </c>
      <c r="H211" s="217">
        <f t="shared" si="139"/>
        <v>0</v>
      </c>
      <c r="I211" s="217">
        <f t="shared" si="139"/>
        <v>0</v>
      </c>
      <c r="J211" s="217">
        <f t="shared" si="139"/>
        <v>0</v>
      </c>
      <c r="K211" s="217">
        <f t="shared" si="127"/>
        <v>-744</v>
      </c>
      <c r="L211" s="236">
        <f t="shared" si="128"/>
        <v>-36.2573099415205</v>
      </c>
      <c r="M211" s="237"/>
      <c r="N211" s="238">
        <v>21004</v>
      </c>
      <c r="O211" s="202" t="s">
        <v>101</v>
      </c>
    </row>
    <row r="212" s="199" customFormat="1" ht="18.75" customHeight="1" spans="1:15">
      <c r="A212" s="218" t="s">
        <v>254</v>
      </c>
      <c r="B212" s="219">
        <v>633</v>
      </c>
      <c r="C212" s="219">
        <f t="shared" si="131"/>
        <v>713</v>
      </c>
      <c r="D212" s="219">
        <f t="shared" ref="D212:D217" si="140">SUM(E212:H212)</f>
        <v>713</v>
      </c>
      <c r="E212" s="219">
        <v>566</v>
      </c>
      <c r="F212" s="219">
        <v>145</v>
      </c>
      <c r="G212" s="219">
        <v>2</v>
      </c>
      <c r="H212" s="219"/>
      <c r="I212" s="219">
        <f t="shared" si="132"/>
        <v>0</v>
      </c>
      <c r="J212" s="219"/>
      <c r="K212" s="219">
        <f t="shared" si="127"/>
        <v>80</v>
      </c>
      <c r="L212" s="239">
        <f t="shared" si="128"/>
        <v>12.6382306477093</v>
      </c>
      <c r="M212" s="240"/>
      <c r="N212" s="226">
        <v>2100401</v>
      </c>
      <c r="O212" s="207" t="s">
        <v>103</v>
      </c>
    </row>
    <row r="213" s="199" customFormat="1" ht="18.75" customHeight="1" spans="1:15">
      <c r="A213" s="218" t="s">
        <v>255</v>
      </c>
      <c r="B213" s="219">
        <v>294</v>
      </c>
      <c r="C213" s="219">
        <f t="shared" si="131"/>
        <v>365</v>
      </c>
      <c r="D213" s="219">
        <f t="shared" si="140"/>
        <v>365</v>
      </c>
      <c r="E213" s="219">
        <v>302</v>
      </c>
      <c r="F213" s="219">
        <v>45</v>
      </c>
      <c r="G213" s="219">
        <v>18</v>
      </c>
      <c r="H213" s="219"/>
      <c r="I213" s="219">
        <f t="shared" si="132"/>
        <v>0</v>
      </c>
      <c r="J213" s="219"/>
      <c r="K213" s="219">
        <f t="shared" si="127"/>
        <v>71</v>
      </c>
      <c r="L213" s="239">
        <f t="shared" si="128"/>
        <v>24.1496598639456</v>
      </c>
      <c r="M213" s="240"/>
      <c r="N213" s="226">
        <v>2100402</v>
      </c>
      <c r="O213" s="207" t="s">
        <v>103</v>
      </c>
    </row>
    <row r="214" s="199" customFormat="1" ht="18.75" customHeight="1" spans="1:15">
      <c r="A214" s="218" t="s">
        <v>256</v>
      </c>
      <c r="B214" s="219">
        <v>190</v>
      </c>
      <c r="C214" s="219">
        <f t="shared" si="131"/>
        <v>200</v>
      </c>
      <c r="D214" s="219">
        <f t="shared" si="140"/>
        <v>200</v>
      </c>
      <c r="E214" s="219">
        <v>200</v>
      </c>
      <c r="F214" s="219"/>
      <c r="G214" s="219"/>
      <c r="H214" s="219"/>
      <c r="I214" s="219">
        <f t="shared" si="132"/>
        <v>0</v>
      </c>
      <c r="J214" s="219"/>
      <c r="K214" s="219">
        <f t="shared" si="127"/>
        <v>10</v>
      </c>
      <c r="L214" s="239">
        <f t="shared" si="128"/>
        <v>5.26315789473684</v>
      </c>
      <c r="M214" s="240"/>
      <c r="N214" s="226">
        <v>2100403</v>
      </c>
      <c r="O214" s="207" t="s">
        <v>103</v>
      </c>
    </row>
    <row r="215" s="199" customFormat="1" ht="18.75" customHeight="1" spans="1:15">
      <c r="A215" s="218" t="s">
        <v>257</v>
      </c>
      <c r="B215" s="219">
        <v>875</v>
      </c>
      <c r="C215" s="219">
        <f t="shared" si="131"/>
        <v>30</v>
      </c>
      <c r="D215" s="219">
        <f t="shared" si="140"/>
        <v>30</v>
      </c>
      <c r="E215" s="219"/>
      <c r="F215" s="219">
        <v>30</v>
      </c>
      <c r="G215" s="219"/>
      <c r="H215" s="219"/>
      <c r="I215" s="219">
        <f t="shared" si="132"/>
        <v>0</v>
      </c>
      <c r="J215" s="219"/>
      <c r="K215" s="219">
        <f t="shared" si="127"/>
        <v>-845</v>
      </c>
      <c r="L215" s="239">
        <f t="shared" si="128"/>
        <v>-96.5714285714286</v>
      </c>
      <c r="M215" s="241"/>
      <c r="N215" s="226">
        <v>2100408</v>
      </c>
      <c r="O215" s="207" t="s">
        <v>103</v>
      </c>
    </row>
    <row r="216" s="199" customFormat="1" ht="18.75" customHeight="1" spans="1:15">
      <c r="A216" s="218" t="s">
        <v>258</v>
      </c>
      <c r="B216" s="219">
        <v>10</v>
      </c>
      <c r="C216" s="219">
        <f t="shared" si="131"/>
        <v>0</v>
      </c>
      <c r="D216" s="219">
        <f t="shared" si="140"/>
        <v>0</v>
      </c>
      <c r="E216" s="219"/>
      <c r="F216" s="219"/>
      <c r="G216" s="219"/>
      <c r="H216" s="219"/>
      <c r="I216" s="219">
        <f t="shared" si="132"/>
        <v>0</v>
      </c>
      <c r="J216" s="219"/>
      <c r="K216" s="219">
        <f t="shared" si="127"/>
        <v>-10</v>
      </c>
      <c r="L216" s="239">
        <f t="shared" si="128"/>
        <v>-100</v>
      </c>
      <c r="M216" s="240"/>
      <c r="N216" s="226">
        <v>2100409</v>
      </c>
      <c r="O216" s="207" t="s">
        <v>103</v>
      </c>
    </row>
    <row r="217" s="199" customFormat="1" ht="18.75" customHeight="1" spans="1:15">
      <c r="A217" s="218" t="s">
        <v>259</v>
      </c>
      <c r="B217" s="219">
        <v>50</v>
      </c>
      <c r="C217" s="219">
        <f t="shared" si="131"/>
        <v>0</v>
      </c>
      <c r="D217" s="219">
        <f t="shared" si="140"/>
        <v>0</v>
      </c>
      <c r="E217" s="219"/>
      <c r="F217" s="219"/>
      <c r="G217" s="219"/>
      <c r="H217" s="219"/>
      <c r="I217" s="219">
        <f t="shared" si="132"/>
        <v>0</v>
      </c>
      <c r="J217" s="219"/>
      <c r="K217" s="219">
        <f t="shared" si="127"/>
        <v>-50</v>
      </c>
      <c r="L217" s="239">
        <f t="shared" si="128"/>
        <v>-100</v>
      </c>
      <c r="M217" s="240"/>
      <c r="N217" s="226">
        <v>2100499</v>
      </c>
      <c r="O217" s="207" t="s">
        <v>103</v>
      </c>
    </row>
    <row r="218" s="202" customFormat="1" ht="18.75" customHeight="1" spans="1:15">
      <c r="A218" s="216" t="s">
        <v>260</v>
      </c>
      <c r="B218" s="217">
        <f>SUM(B219)</f>
        <v>15</v>
      </c>
      <c r="C218" s="217">
        <f t="shared" ref="C218:J218" si="141">SUM(C219)</f>
        <v>0</v>
      </c>
      <c r="D218" s="217">
        <f t="shared" si="141"/>
        <v>0</v>
      </c>
      <c r="E218" s="217">
        <f t="shared" si="141"/>
        <v>0</v>
      </c>
      <c r="F218" s="217">
        <f t="shared" si="141"/>
        <v>0</v>
      </c>
      <c r="G218" s="217">
        <f t="shared" si="141"/>
        <v>0</v>
      </c>
      <c r="H218" s="217">
        <f t="shared" si="141"/>
        <v>0</v>
      </c>
      <c r="I218" s="217">
        <f t="shared" si="141"/>
        <v>0</v>
      </c>
      <c r="J218" s="217">
        <f t="shared" si="141"/>
        <v>0</v>
      </c>
      <c r="K218" s="217">
        <f t="shared" si="127"/>
        <v>-15</v>
      </c>
      <c r="L218" s="236">
        <f t="shared" si="128"/>
        <v>-100</v>
      </c>
      <c r="M218" s="237"/>
      <c r="N218" s="238">
        <v>21006</v>
      </c>
      <c r="O218" s="202" t="s">
        <v>101</v>
      </c>
    </row>
    <row r="219" s="199" customFormat="1" ht="18.75" customHeight="1" spans="1:15">
      <c r="A219" s="218" t="s">
        <v>261</v>
      </c>
      <c r="B219" s="219">
        <v>15</v>
      </c>
      <c r="C219" s="219">
        <f t="shared" si="131"/>
        <v>0</v>
      </c>
      <c r="D219" s="219">
        <f>SUM(E219:H219)</f>
        <v>0</v>
      </c>
      <c r="E219" s="219"/>
      <c r="F219" s="219"/>
      <c r="G219" s="219"/>
      <c r="H219" s="219"/>
      <c r="I219" s="219">
        <f t="shared" si="132"/>
        <v>0</v>
      </c>
      <c r="J219" s="219"/>
      <c r="K219" s="219">
        <f t="shared" si="127"/>
        <v>-15</v>
      </c>
      <c r="L219" s="239">
        <f t="shared" si="128"/>
        <v>-100</v>
      </c>
      <c r="M219" s="240"/>
      <c r="N219" s="226">
        <v>2100601</v>
      </c>
      <c r="O219" s="207" t="s">
        <v>103</v>
      </c>
    </row>
    <row r="220" s="202" customFormat="1" ht="18.75" customHeight="1" spans="1:15">
      <c r="A220" s="216" t="s">
        <v>262</v>
      </c>
      <c r="B220" s="217">
        <f>SUM(B221:B222)</f>
        <v>783</v>
      </c>
      <c r="C220" s="217">
        <f t="shared" ref="C220:J220" si="142">SUM(C221:C222)</f>
        <v>650</v>
      </c>
      <c r="D220" s="217">
        <f t="shared" si="142"/>
        <v>650</v>
      </c>
      <c r="E220" s="217">
        <f t="shared" si="142"/>
        <v>640</v>
      </c>
      <c r="F220" s="217">
        <f t="shared" si="142"/>
        <v>10</v>
      </c>
      <c r="G220" s="217">
        <f t="shared" si="142"/>
        <v>0</v>
      </c>
      <c r="H220" s="217">
        <f t="shared" si="142"/>
        <v>0</v>
      </c>
      <c r="I220" s="217">
        <f t="shared" si="142"/>
        <v>0</v>
      </c>
      <c r="J220" s="217">
        <f t="shared" si="142"/>
        <v>0</v>
      </c>
      <c r="K220" s="217">
        <f t="shared" si="127"/>
        <v>-133</v>
      </c>
      <c r="L220" s="236">
        <f t="shared" si="128"/>
        <v>-16.9859514687101</v>
      </c>
      <c r="M220" s="237"/>
      <c r="N220" s="238">
        <v>21007</v>
      </c>
      <c r="O220" s="202" t="s">
        <v>101</v>
      </c>
    </row>
    <row r="221" s="199" customFormat="1" ht="18.75" customHeight="1" spans="1:15">
      <c r="A221" s="218" t="s">
        <v>263</v>
      </c>
      <c r="B221" s="219">
        <v>548</v>
      </c>
      <c r="C221" s="219">
        <f t="shared" si="131"/>
        <v>650</v>
      </c>
      <c r="D221" s="219">
        <f t="shared" ref="D221:D222" si="143">SUM(E221:H221)</f>
        <v>650</v>
      </c>
      <c r="E221" s="219">
        <v>640</v>
      </c>
      <c r="F221" s="219">
        <v>10</v>
      </c>
      <c r="G221" s="219"/>
      <c r="H221" s="219"/>
      <c r="I221" s="219">
        <f t="shared" si="132"/>
        <v>0</v>
      </c>
      <c r="J221" s="219"/>
      <c r="K221" s="219">
        <f t="shared" si="127"/>
        <v>102</v>
      </c>
      <c r="L221" s="239">
        <f t="shared" si="128"/>
        <v>18.6131386861314</v>
      </c>
      <c r="M221" s="240"/>
      <c r="N221" s="226">
        <v>2100716</v>
      </c>
      <c r="O221" s="207" t="s">
        <v>103</v>
      </c>
    </row>
    <row r="222" s="199" customFormat="1" ht="18.75" customHeight="1" spans="1:15">
      <c r="A222" s="218" t="s">
        <v>264</v>
      </c>
      <c r="B222" s="219">
        <v>235</v>
      </c>
      <c r="C222" s="219">
        <f t="shared" si="131"/>
        <v>0</v>
      </c>
      <c r="D222" s="219">
        <f t="shared" si="143"/>
        <v>0</v>
      </c>
      <c r="E222" s="219"/>
      <c r="F222" s="219"/>
      <c r="G222" s="219"/>
      <c r="H222" s="219"/>
      <c r="I222" s="219">
        <f t="shared" si="132"/>
        <v>0</v>
      </c>
      <c r="J222" s="219"/>
      <c r="K222" s="219">
        <f t="shared" si="127"/>
        <v>-235</v>
      </c>
      <c r="L222" s="239">
        <f t="shared" si="128"/>
        <v>-100</v>
      </c>
      <c r="M222" s="240"/>
      <c r="N222" s="226">
        <v>2100717</v>
      </c>
      <c r="O222" s="207" t="s">
        <v>103</v>
      </c>
    </row>
    <row r="223" s="202" customFormat="1" ht="18.75" customHeight="1" spans="1:15">
      <c r="A223" s="216" t="s">
        <v>265</v>
      </c>
      <c r="B223" s="217">
        <f>SUM(B224)</f>
        <v>300</v>
      </c>
      <c r="C223" s="217">
        <f t="shared" ref="C223:J223" si="144">SUM(C224)</f>
        <v>0</v>
      </c>
      <c r="D223" s="217">
        <f t="shared" si="144"/>
        <v>0</v>
      </c>
      <c r="E223" s="217">
        <f t="shared" si="144"/>
        <v>0</v>
      </c>
      <c r="F223" s="217">
        <f t="shared" si="144"/>
        <v>0</v>
      </c>
      <c r="G223" s="217">
        <f t="shared" si="144"/>
        <v>0</v>
      </c>
      <c r="H223" s="217">
        <f t="shared" si="144"/>
        <v>0</v>
      </c>
      <c r="I223" s="217">
        <f t="shared" si="144"/>
        <v>0</v>
      </c>
      <c r="J223" s="217">
        <f t="shared" si="144"/>
        <v>0</v>
      </c>
      <c r="K223" s="217">
        <f t="shared" si="127"/>
        <v>-300</v>
      </c>
      <c r="L223" s="236">
        <f t="shared" si="128"/>
        <v>-100</v>
      </c>
      <c r="M223" s="237"/>
      <c r="N223" s="238" t="s">
        <v>266</v>
      </c>
      <c r="O223" s="202" t="s">
        <v>101</v>
      </c>
    </row>
    <row r="224" s="199" customFormat="1" ht="18.75" customHeight="1" spans="1:15">
      <c r="A224" s="218" t="s">
        <v>267</v>
      </c>
      <c r="B224" s="219">
        <v>300</v>
      </c>
      <c r="C224" s="219">
        <f t="shared" si="131"/>
        <v>0</v>
      </c>
      <c r="D224" s="219">
        <f>SUM(E224:H224)</f>
        <v>0</v>
      </c>
      <c r="E224" s="219"/>
      <c r="F224" s="219"/>
      <c r="G224" s="219"/>
      <c r="H224" s="219"/>
      <c r="I224" s="219">
        <f t="shared" si="132"/>
        <v>0</v>
      </c>
      <c r="J224" s="219"/>
      <c r="K224" s="219">
        <f t="shared" si="127"/>
        <v>-300</v>
      </c>
      <c r="L224" s="239">
        <f t="shared" si="128"/>
        <v>-100</v>
      </c>
      <c r="M224" s="240"/>
      <c r="N224" s="226" t="s">
        <v>268</v>
      </c>
      <c r="O224" s="207" t="s">
        <v>103</v>
      </c>
    </row>
    <row r="225" s="202" customFormat="1" ht="18.75" customHeight="1" spans="1:15">
      <c r="A225" s="216" t="s">
        <v>269</v>
      </c>
      <c r="B225" s="217">
        <f>SUM(B226)</f>
        <v>3320</v>
      </c>
      <c r="C225" s="217">
        <f t="shared" ref="C225:J225" si="145">SUM(C226)</f>
        <v>0</v>
      </c>
      <c r="D225" s="217">
        <f t="shared" si="145"/>
        <v>0</v>
      </c>
      <c r="E225" s="217">
        <f t="shared" si="145"/>
        <v>0</v>
      </c>
      <c r="F225" s="217">
        <f t="shared" si="145"/>
        <v>0</v>
      </c>
      <c r="G225" s="217">
        <f t="shared" si="145"/>
        <v>0</v>
      </c>
      <c r="H225" s="217">
        <f t="shared" si="145"/>
        <v>0</v>
      </c>
      <c r="I225" s="217">
        <f t="shared" si="145"/>
        <v>0</v>
      </c>
      <c r="J225" s="217">
        <f t="shared" si="145"/>
        <v>0</v>
      </c>
      <c r="K225" s="217">
        <f t="shared" si="127"/>
        <v>-3320</v>
      </c>
      <c r="L225" s="236">
        <f t="shared" si="128"/>
        <v>-100</v>
      </c>
      <c r="M225" s="243"/>
      <c r="N225" s="238" t="s">
        <v>270</v>
      </c>
      <c r="O225" s="202" t="s">
        <v>101</v>
      </c>
    </row>
    <row r="226" s="199" customFormat="1" ht="18.75" customHeight="1" spans="1:15">
      <c r="A226" s="218" t="s">
        <v>271</v>
      </c>
      <c r="B226" s="219">
        <v>3320</v>
      </c>
      <c r="C226" s="219">
        <f t="shared" ref="C226:C231" si="146">SUM(D226,I226)</f>
        <v>0</v>
      </c>
      <c r="D226" s="219">
        <f>SUM(E226:H226)</f>
        <v>0</v>
      </c>
      <c r="E226" s="219"/>
      <c r="F226" s="219"/>
      <c r="G226" s="219"/>
      <c r="H226" s="219"/>
      <c r="I226" s="219">
        <f t="shared" ref="I226:I231" si="147">SUM(J226)</f>
        <v>0</v>
      </c>
      <c r="J226" s="219"/>
      <c r="K226" s="219">
        <f t="shared" si="127"/>
        <v>-3320</v>
      </c>
      <c r="L226" s="239">
        <f t="shared" si="128"/>
        <v>-100</v>
      </c>
      <c r="M226" s="240"/>
      <c r="N226" s="226" t="s">
        <v>272</v>
      </c>
      <c r="O226" s="207" t="s">
        <v>103</v>
      </c>
    </row>
    <row r="227" s="202" customFormat="1" ht="18.75" customHeight="1" spans="1:15">
      <c r="A227" s="216" t="s">
        <v>273</v>
      </c>
      <c r="B227" s="217">
        <f>SUM(B228)</f>
        <v>72</v>
      </c>
      <c r="C227" s="217">
        <f t="shared" ref="C227:J227" si="148">SUM(C228)</f>
        <v>0</v>
      </c>
      <c r="D227" s="217">
        <f t="shared" si="148"/>
        <v>0</v>
      </c>
      <c r="E227" s="217">
        <f t="shared" si="148"/>
        <v>0</v>
      </c>
      <c r="F227" s="217">
        <f t="shared" si="148"/>
        <v>0</v>
      </c>
      <c r="G227" s="217">
        <f t="shared" si="148"/>
        <v>0</v>
      </c>
      <c r="H227" s="217">
        <f t="shared" si="148"/>
        <v>0</v>
      </c>
      <c r="I227" s="217">
        <f t="shared" si="148"/>
        <v>0</v>
      </c>
      <c r="J227" s="217">
        <f t="shared" si="148"/>
        <v>0</v>
      </c>
      <c r="K227" s="217">
        <f t="shared" si="127"/>
        <v>-72</v>
      </c>
      <c r="L227" s="236">
        <f t="shared" si="128"/>
        <v>-100</v>
      </c>
      <c r="M227" s="237"/>
      <c r="N227" s="238" t="s">
        <v>274</v>
      </c>
      <c r="O227" s="202" t="s">
        <v>101</v>
      </c>
    </row>
    <row r="228" s="199" customFormat="1" ht="18.75" customHeight="1" spans="1:15">
      <c r="A228" s="218" t="s">
        <v>275</v>
      </c>
      <c r="B228" s="219">
        <v>72</v>
      </c>
      <c r="C228" s="219">
        <f t="shared" si="146"/>
        <v>0</v>
      </c>
      <c r="D228" s="219">
        <f>SUM(E228:H228)</f>
        <v>0</v>
      </c>
      <c r="E228" s="219"/>
      <c r="F228" s="219"/>
      <c r="G228" s="219"/>
      <c r="H228" s="219"/>
      <c r="I228" s="219">
        <f t="shared" si="147"/>
        <v>0</v>
      </c>
      <c r="J228" s="219"/>
      <c r="K228" s="219">
        <f t="shared" si="127"/>
        <v>-72</v>
      </c>
      <c r="L228" s="239">
        <f t="shared" si="128"/>
        <v>-100</v>
      </c>
      <c r="M228" s="240"/>
      <c r="N228" s="226" t="s">
        <v>276</v>
      </c>
      <c r="O228" s="207" t="s">
        <v>103</v>
      </c>
    </row>
    <row r="229" s="201" customFormat="1" ht="18.75" customHeight="1" spans="1:15">
      <c r="A229" s="214" t="s">
        <v>277</v>
      </c>
      <c r="B229" s="215">
        <f>SUM(B230,B232)</f>
        <v>436</v>
      </c>
      <c r="C229" s="215">
        <f t="shared" ref="C229:J229" si="149">SUM(C230,C232)</f>
        <v>591</v>
      </c>
      <c r="D229" s="215">
        <f t="shared" si="149"/>
        <v>591</v>
      </c>
      <c r="E229" s="215">
        <f t="shared" si="149"/>
        <v>475</v>
      </c>
      <c r="F229" s="215">
        <f t="shared" si="149"/>
        <v>116</v>
      </c>
      <c r="G229" s="215">
        <f t="shared" si="149"/>
        <v>0</v>
      </c>
      <c r="H229" s="215">
        <f t="shared" ref="H229" si="150">SUM(H230,H232)</f>
        <v>0</v>
      </c>
      <c r="I229" s="215">
        <f t="shared" si="149"/>
        <v>0</v>
      </c>
      <c r="J229" s="215">
        <f t="shared" si="149"/>
        <v>0</v>
      </c>
      <c r="K229" s="215">
        <f t="shared" si="127"/>
        <v>155</v>
      </c>
      <c r="L229" s="233">
        <f t="shared" si="128"/>
        <v>35.5504587155963</v>
      </c>
      <c r="M229" s="234"/>
      <c r="N229" s="235">
        <v>211</v>
      </c>
      <c r="O229" s="201" t="s">
        <v>99</v>
      </c>
    </row>
    <row r="230" s="202" customFormat="1" ht="18.75" customHeight="1" spans="1:15">
      <c r="A230" s="247" t="s">
        <v>278</v>
      </c>
      <c r="B230" s="217">
        <f>SUM(B231)</f>
        <v>135</v>
      </c>
      <c r="C230" s="217">
        <f t="shared" ref="C230:J230" si="151">SUM(C231)</f>
        <v>187</v>
      </c>
      <c r="D230" s="217">
        <f t="shared" si="151"/>
        <v>187</v>
      </c>
      <c r="E230" s="217">
        <f t="shared" si="151"/>
        <v>130</v>
      </c>
      <c r="F230" s="217">
        <f t="shared" si="151"/>
        <v>57</v>
      </c>
      <c r="G230" s="217">
        <f t="shared" si="151"/>
        <v>0</v>
      </c>
      <c r="H230" s="217">
        <f t="shared" si="151"/>
        <v>0</v>
      </c>
      <c r="I230" s="217">
        <f t="shared" si="151"/>
        <v>0</v>
      </c>
      <c r="J230" s="217">
        <f t="shared" si="151"/>
        <v>0</v>
      </c>
      <c r="K230" s="217">
        <f t="shared" si="127"/>
        <v>52</v>
      </c>
      <c r="L230" s="236">
        <f t="shared" si="128"/>
        <v>38.5185185185185</v>
      </c>
      <c r="M230" s="237"/>
      <c r="N230" s="238">
        <v>21101</v>
      </c>
      <c r="O230" s="202" t="s">
        <v>101</v>
      </c>
    </row>
    <row r="231" s="199" customFormat="1" ht="18.75" customHeight="1" spans="1:15">
      <c r="A231" s="248" t="s">
        <v>102</v>
      </c>
      <c r="B231" s="219">
        <v>135</v>
      </c>
      <c r="C231" s="219">
        <f t="shared" si="146"/>
        <v>187</v>
      </c>
      <c r="D231" s="219">
        <f>SUM(E231:H231)</f>
        <v>187</v>
      </c>
      <c r="E231" s="219">
        <v>130</v>
      </c>
      <c r="F231" s="219">
        <v>57</v>
      </c>
      <c r="G231" s="219"/>
      <c r="H231" s="219"/>
      <c r="I231" s="219">
        <f t="shared" si="147"/>
        <v>0</v>
      </c>
      <c r="J231" s="219"/>
      <c r="K231" s="219">
        <f t="shared" si="127"/>
        <v>52</v>
      </c>
      <c r="L231" s="239">
        <f t="shared" si="128"/>
        <v>38.5185185185185</v>
      </c>
      <c r="M231" s="240"/>
      <c r="N231" s="226">
        <v>2110101</v>
      </c>
      <c r="O231" s="207" t="s">
        <v>103</v>
      </c>
    </row>
    <row r="232" s="202" customFormat="1" ht="18.75" customHeight="1" spans="1:15">
      <c r="A232" s="247" t="s">
        <v>279</v>
      </c>
      <c r="B232" s="217">
        <f>SUM(B233:B234)</f>
        <v>301</v>
      </c>
      <c r="C232" s="217">
        <f t="shared" ref="C232:J232" si="152">SUM(C233:C234)</f>
        <v>404</v>
      </c>
      <c r="D232" s="217">
        <f t="shared" si="152"/>
        <v>404</v>
      </c>
      <c r="E232" s="217">
        <f t="shared" si="152"/>
        <v>345</v>
      </c>
      <c r="F232" s="217">
        <f t="shared" si="152"/>
        <v>59</v>
      </c>
      <c r="G232" s="217">
        <f t="shared" si="152"/>
        <v>0</v>
      </c>
      <c r="H232" s="217">
        <f t="shared" si="152"/>
        <v>0</v>
      </c>
      <c r="I232" s="217">
        <f t="shared" si="152"/>
        <v>0</v>
      </c>
      <c r="J232" s="217">
        <f t="shared" si="152"/>
        <v>0</v>
      </c>
      <c r="K232" s="217">
        <f t="shared" si="127"/>
        <v>103</v>
      </c>
      <c r="L232" s="236">
        <f t="shared" si="128"/>
        <v>34.21926910299</v>
      </c>
      <c r="M232" s="237"/>
      <c r="N232" s="238">
        <v>21111</v>
      </c>
      <c r="O232" s="202" t="s">
        <v>101</v>
      </c>
    </row>
    <row r="233" s="199" customFormat="1" ht="18.75" customHeight="1" spans="1:15">
      <c r="A233" s="218" t="s">
        <v>280</v>
      </c>
      <c r="B233" s="219">
        <v>181</v>
      </c>
      <c r="C233" s="219">
        <f t="shared" ref="C233:C263" si="153">SUM(D233,I233)</f>
        <v>236</v>
      </c>
      <c r="D233" s="219">
        <f t="shared" ref="D233:D234" si="154">SUM(E233:H233)</f>
        <v>236</v>
      </c>
      <c r="E233" s="219">
        <v>195</v>
      </c>
      <c r="F233" s="219">
        <v>41</v>
      </c>
      <c r="G233" s="219"/>
      <c r="H233" s="219"/>
      <c r="I233" s="219">
        <f t="shared" ref="I233:I263" si="155">SUM(J233)</f>
        <v>0</v>
      </c>
      <c r="J233" s="219"/>
      <c r="K233" s="219">
        <f t="shared" si="127"/>
        <v>55</v>
      </c>
      <c r="L233" s="239">
        <f t="shared" si="128"/>
        <v>30.3867403314917</v>
      </c>
      <c r="M233" s="240"/>
      <c r="N233" s="226">
        <v>2111101</v>
      </c>
      <c r="O233" s="207" t="s">
        <v>103</v>
      </c>
    </row>
    <row r="234" s="199" customFormat="1" ht="18.75" customHeight="1" spans="1:15">
      <c r="A234" s="218" t="s">
        <v>281</v>
      </c>
      <c r="B234" s="219">
        <v>120</v>
      </c>
      <c r="C234" s="219">
        <f t="shared" si="153"/>
        <v>168</v>
      </c>
      <c r="D234" s="219">
        <f t="shared" si="154"/>
        <v>168</v>
      </c>
      <c r="E234" s="219">
        <v>150</v>
      </c>
      <c r="F234" s="219">
        <v>18</v>
      </c>
      <c r="G234" s="219"/>
      <c r="H234" s="219"/>
      <c r="I234" s="219">
        <f t="shared" si="155"/>
        <v>0</v>
      </c>
      <c r="J234" s="219"/>
      <c r="K234" s="219">
        <f t="shared" si="127"/>
        <v>48</v>
      </c>
      <c r="L234" s="239">
        <f t="shared" si="128"/>
        <v>40</v>
      </c>
      <c r="M234" s="240"/>
      <c r="N234" s="226">
        <v>2111102</v>
      </c>
      <c r="O234" s="207" t="s">
        <v>103</v>
      </c>
    </row>
    <row r="235" s="201" customFormat="1" ht="18.75" customHeight="1" spans="1:15">
      <c r="A235" s="214" t="s">
        <v>282</v>
      </c>
      <c r="B235" s="215">
        <f>SUM(B236,B242,B244)</f>
        <v>3494</v>
      </c>
      <c r="C235" s="215">
        <f t="shared" ref="C235:J235" si="156">SUM(C236,C242,C244)</f>
        <v>4018</v>
      </c>
      <c r="D235" s="215">
        <f t="shared" si="156"/>
        <v>4018</v>
      </c>
      <c r="E235" s="215">
        <f t="shared" si="156"/>
        <v>2035</v>
      </c>
      <c r="F235" s="215">
        <f t="shared" si="156"/>
        <v>1967</v>
      </c>
      <c r="G235" s="215">
        <f t="shared" si="156"/>
        <v>16</v>
      </c>
      <c r="H235" s="215">
        <f t="shared" ref="H235" si="157">SUM(H236,H242,H244)</f>
        <v>0</v>
      </c>
      <c r="I235" s="215">
        <f t="shared" si="156"/>
        <v>0</v>
      </c>
      <c r="J235" s="215">
        <f t="shared" si="156"/>
        <v>0</v>
      </c>
      <c r="K235" s="215">
        <f t="shared" si="127"/>
        <v>524</v>
      </c>
      <c r="L235" s="233">
        <f t="shared" si="128"/>
        <v>14.9971379507728</v>
      </c>
      <c r="M235" s="234"/>
      <c r="N235" s="235">
        <v>212</v>
      </c>
      <c r="O235" s="201" t="s">
        <v>99</v>
      </c>
    </row>
    <row r="236" s="202" customFormat="1" ht="18.75" customHeight="1" spans="1:15">
      <c r="A236" s="216" t="s">
        <v>283</v>
      </c>
      <c r="B236" s="217">
        <f>SUM(B237:B241)</f>
        <v>2334</v>
      </c>
      <c r="C236" s="217">
        <f t="shared" ref="C236:J236" si="158">SUM(C237:C241)</f>
        <v>2857</v>
      </c>
      <c r="D236" s="217">
        <f t="shared" si="158"/>
        <v>2857</v>
      </c>
      <c r="E236" s="217">
        <f t="shared" si="158"/>
        <v>1620</v>
      </c>
      <c r="F236" s="217">
        <f t="shared" si="158"/>
        <v>1224</v>
      </c>
      <c r="G236" s="217">
        <f t="shared" si="158"/>
        <v>13</v>
      </c>
      <c r="H236" s="217">
        <f t="shared" ref="H236" si="159">SUM(H237:H241)</f>
        <v>0</v>
      </c>
      <c r="I236" s="217">
        <f t="shared" si="158"/>
        <v>0</v>
      </c>
      <c r="J236" s="217">
        <f t="shared" si="158"/>
        <v>0</v>
      </c>
      <c r="K236" s="217">
        <f t="shared" si="127"/>
        <v>523</v>
      </c>
      <c r="L236" s="236">
        <f t="shared" si="128"/>
        <v>22.407883461868</v>
      </c>
      <c r="M236" s="237"/>
      <c r="N236" s="238">
        <v>21201</v>
      </c>
      <c r="O236" s="202" t="s">
        <v>101</v>
      </c>
    </row>
    <row r="237" s="199" customFormat="1" ht="18.75" customHeight="1" spans="1:15">
      <c r="A237" s="218" t="s">
        <v>102</v>
      </c>
      <c r="B237" s="219">
        <v>236</v>
      </c>
      <c r="C237" s="219">
        <f t="shared" si="153"/>
        <v>233</v>
      </c>
      <c r="D237" s="219">
        <f t="shared" ref="D237:D241" si="160">SUM(E237:H237)</f>
        <v>233</v>
      </c>
      <c r="E237" s="219">
        <v>200</v>
      </c>
      <c r="F237" s="219">
        <v>30</v>
      </c>
      <c r="G237" s="219">
        <v>3</v>
      </c>
      <c r="H237" s="219"/>
      <c r="I237" s="219">
        <f t="shared" si="155"/>
        <v>0</v>
      </c>
      <c r="J237" s="219"/>
      <c r="K237" s="219">
        <f t="shared" si="127"/>
        <v>-3</v>
      </c>
      <c r="L237" s="239">
        <f t="shared" si="128"/>
        <v>-1.27118644067797</v>
      </c>
      <c r="M237" s="240"/>
      <c r="N237" s="226">
        <v>2120101</v>
      </c>
      <c r="O237" s="207" t="s">
        <v>103</v>
      </c>
    </row>
    <row r="238" s="199" customFormat="1" ht="18.75" customHeight="1" spans="1:15">
      <c r="A238" s="218" t="s">
        <v>104</v>
      </c>
      <c r="B238" s="219">
        <v>95</v>
      </c>
      <c r="C238" s="219">
        <f t="shared" si="153"/>
        <v>107</v>
      </c>
      <c r="D238" s="219">
        <f t="shared" si="160"/>
        <v>107</v>
      </c>
      <c r="E238" s="219"/>
      <c r="F238" s="219">
        <v>107</v>
      </c>
      <c r="G238" s="219"/>
      <c r="H238" s="219"/>
      <c r="I238" s="219">
        <f t="shared" si="155"/>
        <v>0</v>
      </c>
      <c r="J238" s="219"/>
      <c r="K238" s="219">
        <f t="shared" si="127"/>
        <v>12</v>
      </c>
      <c r="L238" s="239">
        <f t="shared" si="128"/>
        <v>12.6315789473684</v>
      </c>
      <c r="M238" s="240"/>
      <c r="N238" s="226">
        <v>2120102</v>
      </c>
      <c r="O238" s="207" t="s">
        <v>103</v>
      </c>
    </row>
    <row r="239" s="199" customFormat="1" ht="18.75" customHeight="1" spans="1:15">
      <c r="A239" s="218" t="s">
        <v>284</v>
      </c>
      <c r="B239" s="219">
        <v>1536</v>
      </c>
      <c r="C239" s="219">
        <f t="shared" si="153"/>
        <v>1837</v>
      </c>
      <c r="D239" s="219">
        <f t="shared" si="160"/>
        <v>1837</v>
      </c>
      <c r="E239" s="219">
        <v>840</v>
      </c>
      <c r="F239" s="219">
        <v>995</v>
      </c>
      <c r="G239" s="219">
        <v>2</v>
      </c>
      <c r="H239" s="219"/>
      <c r="I239" s="219">
        <f t="shared" si="155"/>
        <v>0</v>
      </c>
      <c r="J239" s="219"/>
      <c r="K239" s="219">
        <f t="shared" si="127"/>
        <v>301</v>
      </c>
      <c r="L239" s="239">
        <f t="shared" si="128"/>
        <v>19.5963541666667</v>
      </c>
      <c r="M239" s="240"/>
      <c r="N239" s="226">
        <v>2120104</v>
      </c>
      <c r="O239" s="207" t="s">
        <v>103</v>
      </c>
    </row>
    <row r="240" s="199" customFormat="1" ht="18.75" customHeight="1" spans="1:15">
      <c r="A240" s="218" t="s">
        <v>285</v>
      </c>
      <c r="B240" s="219">
        <v>246</v>
      </c>
      <c r="C240" s="219">
        <f t="shared" si="153"/>
        <v>285</v>
      </c>
      <c r="D240" s="219">
        <f t="shared" si="160"/>
        <v>285</v>
      </c>
      <c r="E240" s="219">
        <v>235</v>
      </c>
      <c r="F240" s="219">
        <v>48</v>
      </c>
      <c r="G240" s="219">
        <v>2</v>
      </c>
      <c r="H240" s="219"/>
      <c r="I240" s="219">
        <f t="shared" si="155"/>
        <v>0</v>
      </c>
      <c r="J240" s="219"/>
      <c r="K240" s="219">
        <f t="shared" si="127"/>
        <v>39</v>
      </c>
      <c r="L240" s="239">
        <f t="shared" si="128"/>
        <v>15.8536585365854</v>
      </c>
      <c r="M240" s="240"/>
      <c r="N240" s="226">
        <v>2120106</v>
      </c>
      <c r="O240" s="207" t="s">
        <v>103</v>
      </c>
    </row>
    <row r="241" s="199" customFormat="1" ht="18.75" customHeight="1" spans="1:15">
      <c r="A241" s="218" t="s">
        <v>286</v>
      </c>
      <c r="B241" s="219">
        <v>221</v>
      </c>
      <c r="C241" s="219">
        <f t="shared" si="153"/>
        <v>395</v>
      </c>
      <c r="D241" s="219">
        <f t="shared" si="160"/>
        <v>395</v>
      </c>
      <c r="E241" s="219">
        <v>345</v>
      </c>
      <c r="F241" s="219">
        <v>44</v>
      </c>
      <c r="G241" s="219">
        <v>6</v>
      </c>
      <c r="H241" s="219"/>
      <c r="I241" s="219">
        <f t="shared" si="155"/>
        <v>0</v>
      </c>
      <c r="J241" s="219"/>
      <c r="K241" s="219">
        <f t="shared" si="127"/>
        <v>174</v>
      </c>
      <c r="L241" s="239">
        <f t="shared" si="128"/>
        <v>78.7330316742081</v>
      </c>
      <c r="M241" s="240"/>
      <c r="N241" s="226">
        <v>2120199</v>
      </c>
      <c r="O241" s="207" t="s">
        <v>103</v>
      </c>
    </row>
    <row r="242" s="202" customFormat="1" ht="18.75" customHeight="1" spans="1:15">
      <c r="A242" s="216" t="s">
        <v>287</v>
      </c>
      <c r="B242" s="217">
        <f>SUM(B243)</f>
        <v>650</v>
      </c>
      <c r="C242" s="217">
        <f t="shared" ref="C242:J242" si="161">SUM(C243)</f>
        <v>656</v>
      </c>
      <c r="D242" s="217">
        <f t="shared" si="161"/>
        <v>656</v>
      </c>
      <c r="E242" s="217">
        <f t="shared" si="161"/>
        <v>0</v>
      </c>
      <c r="F242" s="217">
        <f t="shared" si="161"/>
        <v>656</v>
      </c>
      <c r="G242" s="217">
        <f t="shared" si="161"/>
        <v>0</v>
      </c>
      <c r="H242" s="217">
        <f t="shared" si="161"/>
        <v>0</v>
      </c>
      <c r="I242" s="217">
        <f t="shared" si="161"/>
        <v>0</v>
      </c>
      <c r="J242" s="217">
        <f t="shared" si="161"/>
        <v>0</v>
      </c>
      <c r="K242" s="217">
        <f t="shared" si="127"/>
        <v>6</v>
      </c>
      <c r="L242" s="236">
        <f t="shared" si="128"/>
        <v>0.923076923076923</v>
      </c>
      <c r="M242" s="237"/>
      <c r="N242" s="238">
        <v>21203</v>
      </c>
      <c r="O242" s="202" t="s">
        <v>101</v>
      </c>
    </row>
    <row r="243" s="199" customFormat="1" ht="18.75" customHeight="1" spans="1:15">
      <c r="A243" s="218" t="s">
        <v>288</v>
      </c>
      <c r="B243" s="219">
        <v>650</v>
      </c>
      <c r="C243" s="219">
        <f t="shared" si="153"/>
        <v>656</v>
      </c>
      <c r="D243" s="219">
        <f>SUM(E243:H243)</f>
        <v>656</v>
      </c>
      <c r="E243" s="219"/>
      <c r="F243" s="219">
        <v>656</v>
      </c>
      <c r="G243" s="219"/>
      <c r="H243" s="219"/>
      <c r="I243" s="219">
        <f t="shared" si="155"/>
        <v>0</v>
      </c>
      <c r="J243" s="219"/>
      <c r="K243" s="219">
        <f t="shared" si="127"/>
        <v>6</v>
      </c>
      <c r="L243" s="239">
        <f t="shared" si="128"/>
        <v>0.923076923076923</v>
      </c>
      <c r="M243" s="241"/>
      <c r="N243" s="226">
        <v>2120399</v>
      </c>
      <c r="O243" s="207" t="s">
        <v>103</v>
      </c>
    </row>
    <row r="244" s="202" customFormat="1" ht="18.75" customHeight="1" spans="1:15">
      <c r="A244" s="216" t="s">
        <v>289</v>
      </c>
      <c r="B244" s="217">
        <f>SUM(B245)</f>
        <v>510</v>
      </c>
      <c r="C244" s="217">
        <f t="shared" ref="C244:J244" si="162">SUM(C245)</f>
        <v>505</v>
      </c>
      <c r="D244" s="217">
        <f t="shared" si="162"/>
        <v>505</v>
      </c>
      <c r="E244" s="217">
        <f t="shared" si="162"/>
        <v>415</v>
      </c>
      <c r="F244" s="217">
        <f t="shared" si="162"/>
        <v>87</v>
      </c>
      <c r="G244" s="217">
        <f t="shared" si="162"/>
        <v>3</v>
      </c>
      <c r="H244" s="217">
        <f t="shared" si="162"/>
        <v>0</v>
      </c>
      <c r="I244" s="217">
        <f t="shared" si="162"/>
        <v>0</v>
      </c>
      <c r="J244" s="217">
        <f t="shared" si="162"/>
        <v>0</v>
      </c>
      <c r="K244" s="217">
        <f t="shared" si="127"/>
        <v>-5</v>
      </c>
      <c r="L244" s="236">
        <f t="shared" si="128"/>
        <v>-0.980392156862745</v>
      </c>
      <c r="M244" s="237"/>
      <c r="N244" s="238">
        <v>21205</v>
      </c>
      <c r="O244" s="202" t="s">
        <v>101</v>
      </c>
    </row>
    <row r="245" s="199" customFormat="1" ht="18.75" customHeight="1" spans="1:15">
      <c r="A245" s="218" t="s">
        <v>290</v>
      </c>
      <c r="B245" s="219">
        <v>510</v>
      </c>
      <c r="C245" s="219">
        <f t="shared" si="153"/>
        <v>505</v>
      </c>
      <c r="D245" s="219">
        <f>SUM(E245:H245)</f>
        <v>505</v>
      </c>
      <c r="E245" s="219">
        <v>415</v>
      </c>
      <c r="F245" s="219">
        <v>87</v>
      </c>
      <c r="G245" s="219">
        <v>3</v>
      </c>
      <c r="H245" s="219"/>
      <c r="I245" s="219">
        <f t="shared" si="155"/>
        <v>0</v>
      </c>
      <c r="J245" s="219"/>
      <c r="K245" s="219">
        <f t="shared" si="127"/>
        <v>-5</v>
      </c>
      <c r="L245" s="239">
        <f t="shared" si="128"/>
        <v>-0.980392156862745</v>
      </c>
      <c r="M245" s="241"/>
      <c r="N245" s="226">
        <v>2120501</v>
      </c>
      <c r="O245" s="207" t="s">
        <v>103</v>
      </c>
    </row>
    <row r="246" s="201" customFormat="1" ht="18.75" customHeight="1" spans="1:15">
      <c r="A246" s="214" t="s">
        <v>291</v>
      </c>
      <c r="B246" s="249">
        <f>SUM(B247,B257,B260)</f>
        <v>1423</v>
      </c>
      <c r="C246" s="249">
        <f t="shared" ref="C246:J246" si="163">SUM(C247,C257,C260)</f>
        <v>1428</v>
      </c>
      <c r="D246" s="249">
        <f t="shared" si="163"/>
        <v>978</v>
      </c>
      <c r="E246" s="249">
        <f t="shared" si="163"/>
        <v>705</v>
      </c>
      <c r="F246" s="249">
        <f t="shared" si="163"/>
        <v>268</v>
      </c>
      <c r="G246" s="249">
        <f t="shared" si="163"/>
        <v>5</v>
      </c>
      <c r="H246" s="249">
        <f t="shared" ref="H246" si="164">SUM(H247,H257,H260)</f>
        <v>0</v>
      </c>
      <c r="I246" s="249">
        <f t="shared" si="163"/>
        <v>450</v>
      </c>
      <c r="J246" s="249">
        <f t="shared" si="163"/>
        <v>450</v>
      </c>
      <c r="K246" s="215">
        <f t="shared" si="127"/>
        <v>5</v>
      </c>
      <c r="L246" s="233">
        <f t="shared" si="128"/>
        <v>0.351370344342937</v>
      </c>
      <c r="M246" s="234"/>
      <c r="N246" s="235">
        <v>213</v>
      </c>
      <c r="O246" s="201" t="s">
        <v>99</v>
      </c>
    </row>
    <row r="247" s="202" customFormat="1" ht="18.75" customHeight="1" spans="1:15">
      <c r="A247" s="216" t="s">
        <v>292</v>
      </c>
      <c r="B247" s="217">
        <f>SUM(B248:B256)</f>
        <v>934</v>
      </c>
      <c r="C247" s="217">
        <f t="shared" ref="C247:J247" si="165">SUM(C248:C256)</f>
        <v>986</v>
      </c>
      <c r="D247" s="217">
        <f t="shared" si="165"/>
        <v>886</v>
      </c>
      <c r="E247" s="217">
        <f t="shared" si="165"/>
        <v>705</v>
      </c>
      <c r="F247" s="217">
        <f t="shared" si="165"/>
        <v>176</v>
      </c>
      <c r="G247" s="217">
        <f t="shared" si="165"/>
        <v>5</v>
      </c>
      <c r="H247" s="217">
        <f t="shared" ref="H247" si="166">SUM(H248:H256)</f>
        <v>0</v>
      </c>
      <c r="I247" s="217">
        <f t="shared" si="165"/>
        <v>100</v>
      </c>
      <c r="J247" s="217">
        <f t="shared" si="165"/>
        <v>100</v>
      </c>
      <c r="K247" s="217">
        <f t="shared" si="127"/>
        <v>52</v>
      </c>
      <c r="L247" s="236">
        <f t="shared" si="128"/>
        <v>5.56745182012848</v>
      </c>
      <c r="M247" s="237"/>
      <c r="N247" s="238">
        <v>21301</v>
      </c>
      <c r="O247" s="202" t="s">
        <v>101</v>
      </c>
    </row>
    <row r="248" s="199" customFormat="1" ht="18.75" customHeight="1" spans="1:15">
      <c r="A248" s="218" t="s">
        <v>102</v>
      </c>
      <c r="B248" s="219">
        <v>168</v>
      </c>
      <c r="C248" s="219">
        <f t="shared" si="153"/>
        <v>195</v>
      </c>
      <c r="D248" s="219">
        <f t="shared" ref="D248:D256" si="167">SUM(E248:H248)</f>
        <v>195</v>
      </c>
      <c r="E248" s="250">
        <v>135</v>
      </c>
      <c r="F248" s="250">
        <v>55</v>
      </c>
      <c r="G248" s="250">
        <v>5</v>
      </c>
      <c r="H248" s="250"/>
      <c r="I248" s="219">
        <f t="shared" si="155"/>
        <v>0</v>
      </c>
      <c r="J248" s="250"/>
      <c r="K248" s="219">
        <f t="shared" si="127"/>
        <v>27</v>
      </c>
      <c r="L248" s="239">
        <f t="shared" si="128"/>
        <v>16.0714285714286</v>
      </c>
      <c r="M248" s="240"/>
      <c r="N248" s="226">
        <v>2130101</v>
      </c>
      <c r="O248" s="207" t="s">
        <v>103</v>
      </c>
    </row>
    <row r="249" s="199" customFormat="1" ht="18.75" customHeight="1" spans="1:15">
      <c r="A249" s="218" t="s">
        <v>293</v>
      </c>
      <c r="B249" s="219">
        <v>613</v>
      </c>
      <c r="C249" s="219">
        <f t="shared" si="153"/>
        <v>653</v>
      </c>
      <c r="D249" s="219">
        <f t="shared" si="167"/>
        <v>653</v>
      </c>
      <c r="E249" s="250">
        <v>570</v>
      </c>
      <c r="F249" s="250">
        <v>83</v>
      </c>
      <c r="G249" s="250"/>
      <c r="H249" s="250"/>
      <c r="I249" s="219">
        <f t="shared" si="155"/>
        <v>0</v>
      </c>
      <c r="J249" s="250"/>
      <c r="K249" s="219">
        <f t="shared" si="127"/>
        <v>40</v>
      </c>
      <c r="L249" s="239">
        <f t="shared" si="128"/>
        <v>6.5252854812398</v>
      </c>
      <c r="M249" s="240"/>
      <c r="N249" s="226">
        <v>2130104</v>
      </c>
      <c r="O249" s="207" t="s">
        <v>103</v>
      </c>
    </row>
    <row r="250" s="199" customFormat="1" ht="18.75" customHeight="1" spans="1:15">
      <c r="A250" s="218" t="s">
        <v>294</v>
      </c>
      <c r="B250" s="219"/>
      <c r="C250" s="219">
        <f t="shared" si="153"/>
        <v>10</v>
      </c>
      <c r="D250" s="219">
        <f t="shared" si="167"/>
        <v>10</v>
      </c>
      <c r="E250" s="242"/>
      <c r="F250" s="242">
        <v>10</v>
      </c>
      <c r="G250" s="242"/>
      <c r="H250" s="242"/>
      <c r="I250" s="219">
        <f t="shared" si="155"/>
        <v>0</v>
      </c>
      <c r="J250" s="242"/>
      <c r="K250" s="219">
        <f t="shared" si="127"/>
        <v>10</v>
      </c>
      <c r="L250" s="239"/>
      <c r="M250" s="240"/>
      <c r="N250" s="226">
        <v>2130106</v>
      </c>
      <c r="O250" s="207" t="s">
        <v>103</v>
      </c>
    </row>
    <row r="251" s="199" customFormat="1" ht="18.75" customHeight="1" spans="1:15">
      <c r="A251" s="218" t="s">
        <v>295</v>
      </c>
      <c r="B251" s="219">
        <v>15</v>
      </c>
      <c r="C251" s="219">
        <f t="shared" si="153"/>
        <v>15</v>
      </c>
      <c r="D251" s="219">
        <f t="shared" si="167"/>
        <v>15</v>
      </c>
      <c r="E251" s="242"/>
      <c r="F251" s="242">
        <v>15</v>
      </c>
      <c r="G251" s="242"/>
      <c r="H251" s="242"/>
      <c r="I251" s="219">
        <f t="shared" si="155"/>
        <v>0</v>
      </c>
      <c r="J251" s="242"/>
      <c r="K251" s="219">
        <f t="shared" si="127"/>
        <v>0</v>
      </c>
      <c r="L251" s="239">
        <f t="shared" si="128"/>
        <v>0</v>
      </c>
      <c r="M251" s="240"/>
      <c r="N251" s="226">
        <v>2130108</v>
      </c>
      <c r="O251" s="207" t="s">
        <v>103</v>
      </c>
    </row>
    <row r="252" s="199" customFormat="1" ht="18.75" customHeight="1" spans="1:15">
      <c r="A252" s="218" t="s">
        <v>296</v>
      </c>
      <c r="B252" s="219">
        <v>15</v>
      </c>
      <c r="C252" s="219">
        <f t="shared" si="153"/>
        <v>5</v>
      </c>
      <c r="D252" s="219">
        <f t="shared" si="167"/>
        <v>5</v>
      </c>
      <c r="E252" s="250"/>
      <c r="F252" s="250">
        <v>5</v>
      </c>
      <c r="G252" s="250"/>
      <c r="H252" s="250"/>
      <c r="I252" s="219">
        <f t="shared" si="155"/>
        <v>0</v>
      </c>
      <c r="J252" s="250"/>
      <c r="K252" s="219">
        <f t="shared" si="127"/>
        <v>-10</v>
      </c>
      <c r="L252" s="239">
        <f t="shared" si="128"/>
        <v>-66.6666666666667</v>
      </c>
      <c r="M252" s="240"/>
      <c r="N252" s="226">
        <v>2130109</v>
      </c>
      <c r="O252" s="207" t="s">
        <v>103</v>
      </c>
    </row>
    <row r="253" s="199" customFormat="1" ht="18.75" customHeight="1" spans="1:15">
      <c r="A253" s="218" t="s">
        <v>297</v>
      </c>
      <c r="B253" s="219">
        <v>3</v>
      </c>
      <c r="C253" s="219">
        <f t="shared" si="153"/>
        <v>0</v>
      </c>
      <c r="D253" s="219">
        <f t="shared" si="167"/>
        <v>0</v>
      </c>
      <c r="E253" s="250"/>
      <c r="F253" s="250"/>
      <c r="G253" s="250"/>
      <c r="H253" s="250"/>
      <c r="I253" s="219">
        <f t="shared" si="155"/>
        <v>0</v>
      </c>
      <c r="J253" s="250"/>
      <c r="K253" s="219">
        <f t="shared" si="127"/>
        <v>-3</v>
      </c>
      <c r="L253" s="239">
        <f t="shared" si="128"/>
        <v>-100</v>
      </c>
      <c r="M253" s="240"/>
      <c r="N253" s="226">
        <v>2130110</v>
      </c>
      <c r="O253" s="207" t="s">
        <v>103</v>
      </c>
    </row>
    <row r="254" s="199" customFormat="1" ht="18.75" customHeight="1" spans="1:15">
      <c r="A254" s="218" t="s">
        <v>298</v>
      </c>
      <c r="B254" s="219"/>
      <c r="C254" s="219">
        <f t="shared" si="153"/>
        <v>5</v>
      </c>
      <c r="D254" s="219">
        <f t="shared" si="167"/>
        <v>5</v>
      </c>
      <c r="E254" s="242"/>
      <c r="F254" s="242">
        <v>5</v>
      </c>
      <c r="G254" s="242"/>
      <c r="H254" s="242"/>
      <c r="I254" s="219">
        <f t="shared" si="155"/>
        <v>0</v>
      </c>
      <c r="J254" s="242"/>
      <c r="K254" s="219">
        <f t="shared" si="127"/>
        <v>5</v>
      </c>
      <c r="L254" s="239"/>
      <c r="M254" s="240"/>
      <c r="N254" s="226">
        <v>2130124</v>
      </c>
      <c r="O254" s="207" t="s">
        <v>103</v>
      </c>
    </row>
    <row r="255" s="199" customFormat="1" ht="18.75" customHeight="1" spans="1:15">
      <c r="A255" s="218" t="s">
        <v>299</v>
      </c>
      <c r="B255" s="219"/>
      <c r="C255" s="219">
        <f t="shared" si="153"/>
        <v>3</v>
      </c>
      <c r="D255" s="219">
        <f t="shared" si="167"/>
        <v>3</v>
      </c>
      <c r="E255" s="242"/>
      <c r="F255" s="242">
        <v>3</v>
      </c>
      <c r="G255" s="242"/>
      <c r="H255" s="242"/>
      <c r="I255" s="219">
        <f t="shared" si="155"/>
        <v>0</v>
      </c>
      <c r="J255" s="242"/>
      <c r="K255" s="219">
        <f t="shared" si="127"/>
        <v>3</v>
      </c>
      <c r="L255" s="239"/>
      <c r="M255" s="240"/>
      <c r="N255" s="226">
        <v>2130125</v>
      </c>
      <c r="O255" s="207" t="s">
        <v>103</v>
      </c>
    </row>
    <row r="256" s="199" customFormat="1" ht="18.75" customHeight="1" spans="1:15">
      <c r="A256" s="218" t="s">
        <v>300</v>
      </c>
      <c r="B256" s="219">
        <v>120</v>
      </c>
      <c r="C256" s="219">
        <f t="shared" si="153"/>
        <v>100</v>
      </c>
      <c r="D256" s="219">
        <f t="shared" si="167"/>
        <v>0</v>
      </c>
      <c r="E256" s="250"/>
      <c r="F256" s="250"/>
      <c r="G256" s="250"/>
      <c r="H256" s="250"/>
      <c r="I256" s="219">
        <f t="shared" si="155"/>
        <v>100</v>
      </c>
      <c r="J256" s="250">
        <v>100</v>
      </c>
      <c r="K256" s="219">
        <f t="shared" si="127"/>
        <v>-20</v>
      </c>
      <c r="L256" s="239">
        <f t="shared" si="128"/>
        <v>-16.6666666666667</v>
      </c>
      <c r="M256" s="240"/>
      <c r="N256" s="226">
        <v>2130199</v>
      </c>
      <c r="O256" s="207" t="s">
        <v>103</v>
      </c>
    </row>
    <row r="257" s="202" customFormat="1" ht="18.75" customHeight="1" spans="1:15">
      <c r="A257" s="216" t="s">
        <v>301</v>
      </c>
      <c r="B257" s="217">
        <f>SUM(B258:B259)</f>
        <v>64</v>
      </c>
      <c r="C257" s="217">
        <f t="shared" ref="C257:J257" si="168">SUM(C258:C259)</f>
        <v>62</v>
      </c>
      <c r="D257" s="217">
        <f t="shared" si="168"/>
        <v>62</v>
      </c>
      <c r="E257" s="217">
        <f t="shared" si="168"/>
        <v>0</v>
      </c>
      <c r="F257" s="217">
        <f t="shared" si="168"/>
        <v>62</v>
      </c>
      <c r="G257" s="217">
        <f t="shared" si="168"/>
        <v>0</v>
      </c>
      <c r="H257" s="217">
        <f t="shared" si="168"/>
        <v>0</v>
      </c>
      <c r="I257" s="217">
        <f t="shared" si="168"/>
        <v>0</v>
      </c>
      <c r="J257" s="217">
        <f t="shared" si="168"/>
        <v>0</v>
      </c>
      <c r="K257" s="217">
        <f t="shared" si="127"/>
        <v>-2</v>
      </c>
      <c r="L257" s="236">
        <f t="shared" si="128"/>
        <v>-3.125</v>
      </c>
      <c r="M257" s="237"/>
      <c r="N257" s="238">
        <v>21302</v>
      </c>
      <c r="O257" s="202" t="s">
        <v>101</v>
      </c>
    </row>
    <row r="258" s="199" customFormat="1" ht="18.75" customHeight="1" spans="1:15">
      <c r="A258" s="218" t="s">
        <v>302</v>
      </c>
      <c r="B258" s="219">
        <v>64</v>
      </c>
      <c r="C258" s="219">
        <f t="shared" si="153"/>
        <v>30</v>
      </c>
      <c r="D258" s="219">
        <f t="shared" ref="D258:D259" si="169">SUM(E258:H258)</f>
        <v>30</v>
      </c>
      <c r="E258" s="242"/>
      <c r="F258" s="242">
        <v>30</v>
      </c>
      <c r="G258" s="242"/>
      <c r="H258" s="242"/>
      <c r="I258" s="219">
        <f t="shared" si="155"/>
        <v>0</v>
      </c>
      <c r="J258" s="242"/>
      <c r="K258" s="219">
        <f t="shared" si="127"/>
        <v>-34</v>
      </c>
      <c r="L258" s="239">
        <f t="shared" si="128"/>
        <v>-53.125</v>
      </c>
      <c r="M258" s="240"/>
      <c r="N258" s="226">
        <v>2130234</v>
      </c>
      <c r="O258" s="207" t="s">
        <v>103</v>
      </c>
    </row>
    <row r="259" s="199" customFormat="1" ht="18.75" customHeight="1" spans="1:15">
      <c r="A259" s="218" t="s">
        <v>303</v>
      </c>
      <c r="B259" s="219"/>
      <c r="C259" s="219">
        <f t="shared" si="153"/>
        <v>32</v>
      </c>
      <c r="D259" s="219">
        <f t="shared" si="169"/>
        <v>32</v>
      </c>
      <c r="E259" s="242"/>
      <c r="F259" s="242">
        <v>32</v>
      </c>
      <c r="G259" s="242"/>
      <c r="H259" s="242"/>
      <c r="I259" s="219">
        <f t="shared" si="155"/>
        <v>0</v>
      </c>
      <c r="J259" s="242"/>
      <c r="K259" s="219">
        <f t="shared" si="127"/>
        <v>32</v>
      </c>
      <c r="L259" s="239"/>
      <c r="M259" s="240"/>
      <c r="N259" s="226">
        <v>2130299</v>
      </c>
      <c r="O259" s="207" t="s">
        <v>103</v>
      </c>
    </row>
    <row r="260" s="202" customFormat="1" ht="18.75" customHeight="1" spans="1:15">
      <c r="A260" s="216" t="s">
        <v>304</v>
      </c>
      <c r="B260" s="217">
        <f>SUM(B261:B263)</f>
        <v>425</v>
      </c>
      <c r="C260" s="217">
        <f t="shared" ref="C260:J260" si="170">SUM(C261:C263)</f>
        <v>380</v>
      </c>
      <c r="D260" s="217">
        <f t="shared" si="170"/>
        <v>30</v>
      </c>
      <c r="E260" s="217">
        <f t="shared" si="170"/>
        <v>0</v>
      </c>
      <c r="F260" s="217">
        <f t="shared" si="170"/>
        <v>30</v>
      </c>
      <c r="G260" s="217">
        <f t="shared" si="170"/>
        <v>0</v>
      </c>
      <c r="H260" s="217">
        <f t="shared" si="170"/>
        <v>0</v>
      </c>
      <c r="I260" s="217">
        <f t="shared" si="170"/>
        <v>350</v>
      </c>
      <c r="J260" s="217">
        <f t="shared" si="170"/>
        <v>350</v>
      </c>
      <c r="K260" s="217">
        <f t="shared" si="127"/>
        <v>-45</v>
      </c>
      <c r="L260" s="236">
        <f t="shared" si="128"/>
        <v>-10.5882352941176</v>
      </c>
      <c r="M260" s="243"/>
      <c r="N260" s="238">
        <v>21303</v>
      </c>
      <c r="O260" s="202" t="s">
        <v>101</v>
      </c>
    </row>
    <row r="261" s="199" customFormat="1" ht="18.75" customHeight="1" spans="1:15">
      <c r="A261" s="218" t="s">
        <v>305</v>
      </c>
      <c r="B261" s="219">
        <v>400</v>
      </c>
      <c r="C261" s="219">
        <f t="shared" si="153"/>
        <v>350</v>
      </c>
      <c r="D261" s="219">
        <f t="shared" ref="D261:D263" si="171">SUM(E261:H261)</f>
        <v>0</v>
      </c>
      <c r="E261" s="250"/>
      <c r="F261" s="250"/>
      <c r="G261" s="250"/>
      <c r="H261" s="250"/>
      <c r="I261" s="219">
        <f t="shared" si="155"/>
        <v>350</v>
      </c>
      <c r="J261" s="250">
        <v>350</v>
      </c>
      <c r="K261" s="219">
        <f t="shared" si="127"/>
        <v>-50</v>
      </c>
      <c r="L261" s="239">
        <f t="shared" si="128"/>
        <v>-12.5</v>
      </c>
      <c r="M261" s="241"/>
      <c r="N261" s="226">
        <v>2130311</v>
      </c>
      <c r="O261" s="207" t="s">
        <v>103</v>
      </c>
    </row>
    <row r="262" s="199" customFormat="1" ht="18.75" customHeight="1" spans="1:15">
      <c r="A262" s="218" t="s">
        <v>306</v>
      </c>
      <c r="B262" s="219">
        <v>5</v>
      </c>
      <c r="C262" s="219">
        <f t="shared" si="153"/>
        <v>0</v>
      </c>
      <c r="D262" s="219">
        <f t="shared" si="171"/>
        <v>0</v>
      </c>
      <c r="E262" s="242"/>
      <c r="F262" s="242"/>
      <c r="G262" s="242"/>
      <c r="H262" s="242"/>
      <c r="I262" s="219">
        <f t="shared" si="155"/>
        <v>0</v>
      </c>
      <c r="J262" s="242"/>
      <c r="K262" s="219">
        <f t="shared" si="127"/>
        <v>-5</v>
      </c>
      <c r="L262" s="239">
        <f t="shared" si="128"/>
        <v>-100</v>
      </c>
      <c r="M262" s="240"/>
      <c r="N262" s="226">
        <v>2130312</v>
      </c>
      <c r="O262" s="207" t="s">
        <v>103</v>
      </c>
    </row>
    <row r="263" s="199" customFormat="1" ht="18.75" customHeight="1" spans="1:15">
      <c r="A263" s="218" t="s">
        <v>307</v>
      </c>
      <c r="B263" s="219">
        <v>20</v>
      </c>
      <c r="C263" s="219">
        <f t="shared" si="153"/>
        <v>30</v>
      </c>
      <c r="D263" s="219">
        <f t="shared" si="171"/>
        <v>30</v>
      </c>
      <c r="E263" s="242"/>
      <c r="F263" s="242">
        <v>30</v>
      </c>
      <c r="G263" s="242"/>
      <c r="H263" s="242"/>
      <c r="I263" s="219">
        <f t="shared" si="155"/>
        <v>0</v>
      </c>
      <c r="J263" s="242"/>
      <c r="K263" s="219">
        <f t="shared" ref="K263:K288" si="172">C263-B263</f>
        <v>10</v>
      </c>
      <c r="L263" s="239">
        <f t="shared" ref="L263:L288" si="173">K263/B263*100</f>
        <v>50</v>
      </c>
      <c r="M263" s="240"/>
      <c r="N263" s="226">
        <v>2130314</v>
      </c>
      <c r="O263" s="207" t="s">
        <v>103</v>
      </c>
    </row>
    <row r="264" s="201" customFormat="1" ht="18.75" customHeight="1" spans="1:15">
      <c r="A264" s="214" t="s">
        <v>308</v>
      </c>
      <c r="B264" s="249">
        <f>SUM(B265)</f>
        <v>264</v>
      </c>
      <c r="C264" s="249">
        <f t="shared" ref="C264:J264" si="174">SUM(C265)</f>
        <v>272</v>
      </c>
      <c r="D264" s="249">
        <f t="shared" si="174"/>
        <v>272</v>
      </c>
      <c r="E264" s="249">
        <f t="shared" si="174"/>
        <v>202</v>
      </c>
      <c r="F264" s="249">
        <f t="shared" si="174"/>
        <v>66</v>
      </c>
      <c r="G264" s="249">
        <f t="shared" si="174"/>
        <v>4</v>
      </c>
      <c r="H264" s="249">
        <f t="shared" si="174"/>
        <v>0</v>
      </c>
      <c r="I264" s="249">
        <f t="shared" si="174"/>
        <v>0</v>
      </c>
      <c r="J264" s="249">
        <f t="shared" si="174"/>
        <v>0</v>
      </c>
      <c r="K264" s="215">
        <f t="shared" si="172"/>
        <v>8</v>
      </c>
      <c r="L264" s="233">
        <f t="shared" si="173"/>
        <v>3.03030303030303</v>
      </c>
      <c r="M264" s="234"/>
      <c r="N264" s="235">
        <v>214</v>
      </c>
      <c r="O264" s="201" t="s">
        <v>99</v>
      </c>
    </row>
    <row r="265" s="202" customFormat="1" ht="18.75" customHeight="1" spans="1:15">
      <c r="A265" s="216" t="s">
        <v>309</v>
      </c>
      <c r="B265" s="217">
        <f>SUM(B266:B269)</f>
        <v>264</v>
      </c>
      <c r="C265" s="217">
        <f t="shared" ref="C265:J265" si="175">SUM(C266:C269)</f>
        <v>272</v>
      </c>
      <c r="D265" s="217">
        <f t="shared" si="175"/>
        <v>272</v>
      </c>
      <c r="E265" s="217">
        <f t="shared" si="175"/>
        <v>202</v>
      </c>
      <c r="F265" s="217">
        <f t="shared" si="175"/>
        <v>66</v>
      </c>
      <c r="G265" s="217">
        <f t="shared" si="175"/>
        <v>4</v>
      </c>
      <c r="H265" s="217">
        <f t="shared" ref="H265" si="176">SUM(H266:H269)</f>
        <v>0</v>
      </c>
      <c r="I265" s="217">
        <f t="shared" si="175"/>
        <v>0</v>
      </c>
      <c r="J265" s="217">
        <f t="shared" si="175"/>
        <v>0</v>
      </c>
      <c r="K265" s="217">
        <f t="shared" si="172"/>
        <v>8</v>
      </c>
      <c r="L265" s="236">
        <f t="shared" si="173"/>
        <v>3.03030303030303</v>
      </c>
      <c r="M265" s="237"/>
      <c r="N265" s="238">
        <v>21401</v>
      </c>
      <c r="O265" s="202" t="s">
        <v>101</v>
      </c>
    </row>
    <row r="266" s="199" customFormat="1" ht="18.75" customHeight="1" spans="1:15">
      <c r="A266" s="218" t="s">
        <v>102</v>
      </c>
      <c r="B266" s="219">
        <v>189</v>
      </c>
      <c r="C266" s="219">
        <f t="shared" ref="C266:C269" si="177">SUM(D266,I266)</f>
        <v>143</v>
      </c>
      <c r="D266" s="219">
        <f t="shared" ref="D266:D269" si="178">SUM(E266:H266)</f>
        <v>143</v>
      </c>
      <c r="E266" s="250">
        <v>94</v>
      </c>
      <c r="F266" s="250">
        <v>45</v>
      </c>
      <c r="G266" s="250">
        <v>4</v>
      </c>
      <c r="H266" s="250"/>
      <c r="I266" s="219">
        <f t="shared" ref="I266:I269" si="179">SUM(J266)</f>
        <v>0</v>
      </c>
      <c r="J266" s="250"/>
      <c r="K266" s="219">
        <f t="shared" si="172"/>
        <v>-46</v>
      </c>
      <c r="L266" s="239">
        <f t="shared" si="173"/>
        <v>-24.3386243386243</v>
      </c>
      <c r="M266" s="240"/>
      <c r="N266" s="226">
        <v>2140101</v>
      </c>
      <c r="O266" s="207" t="s">
        <v>103</v>
      </c>
    </row>
    <row r="267" s="199" customFormat="1" ht="18.75" customHeight="1" spans="1:15">
      <c r="A267" s="218" t="s">
        <v>310</v>
      </c>
      <c r="B267" s="219"/>
      <c r="C267" s="219">
        <f t="shared" si="177"/>
        <v>21</v>
      </c>
      <c r="D267" s="219">
        <f t="shared" si="178"/>
        <v>21</v>
      </c>
      <c r="E267" s="242"/>
      <c r="F267" s="242">
        <v>21</v>
      </c>
      <c r="G267" s="242"/>
      <c r="H267" s="242"/>
      <c r="I267" s="219">
        <f t="shared" si="179"/>
        <v>0</v>
      </c>
      <c r="J267" s="242"/>
      <c r="K267" s="219">
        <f t="shared" si="172"/>
        <v>21</v>
      </c>
      <c r="L267" s="239"/>
      <c r="M267" s="240"/>
      <c r="N267" s="226">
        <v>2140106</v>
      </c>
      <c r="O267" s="207" t="s">
        <v>103</v>
      </c>
    </row>
    <row r="268" s="199" customFormat="1" ht="18.75" customHeight="1" spans="1:15">
      <c r="A268" s="218" t="s">
        <v>311</v>
      </c>
      <c r="B268" s="219"/>
      <c r="C268" s="219">
        <f t="shared" si="177"/>
        <v>108</v>
      </c>
      <c r="D268" s="219">
        <f t="shared" si="178"/>
        <v>108</v>
      </c>
      <c r="E268" s="242">
        <v>108</v>
      </c>
      <c r="F268" s="242"/>
      <c r="G268" s="242"/>
      <c r="H268" s="242"/>
      <c r="I268" s="219">
        <f t="shared" si="179"/>
        <v>0</v>
      </c>
      <c r="J268" s="242"/>
      <c r="K268" s="219">
        <f t="shared" si="172"/>
        <v>108</v>
      </c>
      <c r="L268" s="239"/>
      <c r="M268" s="240"/>
      <c r="N268" s="226">
        <v>2140110</v>
      </c>
      <c r="O268" s="207" t="s">
        <v>103</v>
      </c>
    </row>
    <row r="269" s="199" customFormat="1" ht="18.75" customHeight="1" spans="1:15">
      <c r="A269" s="218" t="s">
        <v>312</v>
      </c>
      <c r="B269" s="219">
        <v>75</v>
      </c>
      <c r="C269" s="219">
        <f t="shared" si="177"/>
        <v>0</v>
      </c>
      <c r="D269" s="219">
        <f t="shared" si="178"/>
        <v>0</v>
      </c>
      <c r="E269" s="250"/>
      <c r="F269" s="250"/>
      <c r="G269" s="250"/>
      <c r="H269" s="250"/>
      <c r="I269" s="219">
        <f t="shared" si="179"/>
        <v>0</v>
      </c>
      <c r="J269" s="250"/>
      <c r="K269" s="219">
        <f t="shared" si="172"/>
        <v>-75</v>
      </c>
      <c r="L269" s="239">
        <f t="shared" si="173"/>
        <v>-100</v>
      </c>
      <c r="M269" s="240"/>
      <c r="N269" s="226">
        <v>2140112</v>
      </c>
      <c r="O269" s="207" t="s">
        <v>103</v>
      </c>
    </row>
    <row r="270" s="201" customFormat="1" ht="18.75" customHeight="1" spans="1:15">
      <c r="A270" s="214" t="s">
        <v>313</v>
      </c>
      <c r="B270" s="249">
        <f>SUM(B271)</f>
        <v>233</v>
      </c>
      <c r="C270" s="249">
        <f t="shared" ref="C270:J270" si="180">SUM(C271)</f>
        <v>300</v>
      </c>
      <c r="D270" s="249">
        <f t="shared" si="180"/>
        <v>300</v>
      </c>
      <c r="E270" s="249">
        <f t="shared" si="180"/>
        <v>230</v>
      </c>
      <c r="F270" s="249">
        <f t="shared" si="180"/>
        <v>70</v>
      </c>
      <c r="G270" s="249">
        <f t="shared" si="180"/>
        <v>0</v>
      </c>
      <c r="H270" s="249">
        <f t="shared" si="180"/>
        <v>0</v>
      </c>
      <c r="I270" s="249">
        <f t="shared" si="180"/>
        <v>0</v>
      </c>
      <c r="J270" s="249">
        <f t="shared" si="180"/>
        <v>0</v>
      </c>
      <c r="K270" s="215">
        <f t="shared" si="172"/>
        <v>67</v>
      </c>
      <c r="L270" s="233">
        <f t="shared" si="173"/>
        <v>28.755364806867</v>
      </c>
      <c r="M270" s="234"/>
      <c r="N270" s="235">
        <v>215</v>
      </c>
      <c r="O270" s="201" t="s">
        <v>99</v>
      </c>
    </row>
    <row r="271" s="202" customFormat="1" ht="18.75" customHeight="1" spans="1:15">
      <c r="A271" s="216" t="s">
        <v>314</v>
      </c>
      <c r="B271" s="217">
        <f>SUM(B272:B274)</f>
        <v>233</v>
      </c>
      <c r="C271" s="217">
        <f t="shared" ref="C271:J271" si="181">SUM(C272:C274)</f>
        <v>300</v>
      </c>
      <c r="D271" s="217">
        <f t="shared" si="181"/>
        <v>300</v>
      </c>
      <c r="E271" s="217">
        <f t="shared" si="181"/>
        <v>230</v>
      </c>
      <c r="F271" s="217">
        <f t="shared" si="181"/>
        <v>70</v>
      </c>
      <c r="G271" s="217">
        <f t="shared" si="181"/>
        <v>0</v>
      </c>
      <c r="H271" s="217">
        <f t="shared" ref="H271" si="182">SUM(H272:H274)</f>
        <v>0</v>
      </c>
      <c r="I271" s="217">
        <f t="shared" si="181"/>
        <v>0</v>
      </c>
      <c r="J271" s="217">
        <f t="shared" si="181"/>
        <v>0</v>
      </c>
      <c r="K271" s="217">
        <f t="shared" si="172"/>
        <v>67</v>
      </c>
      <c r="L271" s="236">
        <f t="shared" si="173"/>
        <v>28.755364806867</v>
      </c>
      <c r="M271" s="237"/>
      <c r="N271" s="238">
        <v>21506</v>
      </c>
      <c r="O271" s="202" t="s">
        <v>101</v>
      </c>
    </row>
    <row r="272" s="199" customFormat="1" ht="18.75" customHeight="1" spans="1:15">
      <c r="A272" s="218" t="s">
        <v>102</v>
      </c>
      <c r="B272" s="219">
        <v>149</v>
      </c>
      <c r="C272" s="219">
        <f t="shared" ref="C272:C274" si="183">SUM(D272,I272)</f>
        <v>191</v>
      </c>
      <c r="D272" s="219">
        <f t="shared" ref="D272:D274" si="184">SUM(E272:H272)</f>
        <v>191</v>
      </c>
      <c r="E272" s="250">
        <v>166</v>
      </c>
      <c r="F272" s="250">
        <v>25</v>
      </c>
      <c r="G272" s="250"/>
      <c r="H272" s="250"/>
      <c r="I272" s="219">
        <f t="shared" ref="I272:I274" si="185">SUM(J272)</f>
        <v>0</v>
      </c>
      <c r="J272" s="250"/>
      <c r="K272" s="219">
        <f t="shared" si="172"/>
        <v>42</v>
      </c>
      <c r="L272" s="239">
        <f t="shared" si="173"/>
        <v>28.1879194630872</v>
      </c>
      <c r="M272" s="240"/>
      <c r="N272" s="226">
        <v>2150601</v>
      </c>
      <c r="O272" s="207" t="s">
        <v>103</v>
      </c>
    </row>
    <row r="273" s="199" customFormat="1" ht="18.75" customHeight="1" spans="1:15">
      <c r="A273" s="218" t="s">
        <v>104</v>
      </c>
      <c r="B273" s="219">
        <v>40</v>
      </c>
      <c r="C273" s="219">
        <f t="shared" si="183"/>
        <v>45</v>
      </c>
      <c r="D273" s="219">
        <f t="shared" si="184"/>
        <v>45</v>
      </c>
      <c r="E273" s="250"/>
      <c r="F273" s="250">
        <v>45</v>
      </c>
      <c r="G273" s="250"/>
      <c r="H273" s="250"/>
      <c r="I273" s="219">
        <f t="shared" si="185"/>
        <v>0</v>
      </c>
      <c r="J273" s="250"/>
      <c r="K273" s="219">
        <f t="shared" si="172"/>
        <v>5</v>
      </c>
      <c r="L273" s="239">
        <f t="shared" si="173"/>
        <v>12.5</v>
      </c>
      <c r="M273" s="240"/>
      <c r="N273" s="226">
        <v>2150602</v>
      </c>
      <c r="O273" s="207" t="s">
        <v>103</v>
      </c>
    </row>
    <row r="274" s="199" customFormat="1" ht="18.75" customHeight="1" spans="1:15">
      <c r="A274" s="218" t="s">
        <v>315</v>
      </c>
      <c r="B274" s="219">
        <v>44</v>
      </c>
      <c r="C274" s="219">
        <f t="shared" si="183"/>
        <v>64</v>
      </c>
      <c r="D274" s="219">
        <f t="shared" si="184"/>
        <v>64</v>
      </c>
      <c r="E274" s="250">
        <v>64</v>
      </c>
      <c r="F274" s="250"/>
      <c r="G274" s="250"/>
      <c r="H274" s="250"/>
      <c r="I274" s="219">
        <f t="shared" si="185"/>
        <v>0</v>
      </c>
      <c r="J274" s="250"/>
      <c r="K274" s="219">
        <f t="shared" si="172"/>
        <v>20</v>
      </c>
      <c r="L274" s="239">
        <f t="shared" si="173"/>
        <v>45.4545454545455</v>
      </c>
      <c r="M274" s="240"/>
      <c r="N274" s="226">
        <v>2150699</v>
      </c>
      <c r="O274" s="207" t="s">
        <v>103</v>
      </c>
    </row>
    <row r="275" s="201" customFormat="1" ht="18.75" customHeight="1" spans="1:15">
      <c r="A275" s="214" t="s">
        <v>316</v>
      </c>
      <c r="B275" s="249">
        <f>SUM(B276)</f>
        <v>2</v>
      </c>
      <c r="C275" s="249">
        <f t="shared" ref="C275:J276" si="186">SUM(C276)</f>
        <v>0</v>
      </c>
      <c r="D275" s="249">
        <f t="shared" si="186"/>
        <v>0</v>
      </c>
      <c r="E275" s="249">
        <f t="shared" si="186"/>
        <v>0</v>
      </c>
      <c r="F275" s="249">
        <f t="shared" si="186"/>
        <v>0</v>
      </c>
      <c r="G275" s="249">
        <f t="shared" si="186"/>
        <v>0</v>
      </c>
      <c r="H275" s="249">
        <f t="shared" si="186"/>
        <v>0</v>
      </c>
      <c r="I275" s="249">
        <f t="shared" si="186"/>
        <v>0</v>
      </c>
      <c r="J275" s="249">
        <f t="shared" si="186"/>
        <v>0</v>
      </c>
      <c r="K275" s="215">
        <f t="shared" si="172"/>
        <v>-2</v>
      </c>
      <c r="L275" s="233">
        <f t="shared" si="173"/>
        <v>-100</v>
      </c>
      <c r="M275" s="234"/>
      <c r="N275" s="235">
        <v>220</v>
      </c>
      <c r="O275" s="201" t="s">
        <v>99</v>
      </c>
    </row>
    <row r="276" s="202" customFormat="1" ht="18.75" customHeight="1" spans="1:15">
      <c r="A276" s="216" t="s">
        <v>317</v>
      </c>
      <c r="B276" s="217">
        <f>SUM(B277)</f>
        <v>2</v>
      </c>
      <c r="C276" s="217">
        <f t="shared" si="186"/>
        <v>0</v>
      </c>
      <c r="D276" s="217">
        <f t="shared" si="186"/>
        <v>0</v>
      </c>
      <c r="E276" s="217">
        <f t="shared" si="186"/>
        <v>0</v>
      </c>
      <c r="F276" s="217">
        <f t="shared" si="186"/>
        <v>0</v>
      </c>
      <c r="G276" s="217">
        <f t="shared" si="186"/>
        <v>0</v>
      </c>
      <c r="H276" s="217">
        <f t="shared" si="186"/>
        <v>0</v>
      </c>
      <c r="I276" s="217">
        <f t="shared" si="186"/>
        <v>0</v>
      </c>
      <c r="J276" s="217">
        <f t="shared" si="186"/>
        <v>0</v>
      </c>
      <c r="K276" s="217">
        <f t="shared" si="172"/>
        <v>-2</v>
      </c>
      <c r="L276" s="236">
        <f t="shared" si="173"/>
        <v>-100</v>
      </c>
      <c r="M276" s="237"/>
      <c r="N276" s="238">
        <v>22005</v>
      </c>
      <c r="O276" s="202" t="s">
        <v>101</v>
      </c>
    </row>
    <row r="277" s="199" customFormat="1" ht="18.75" customHeight="1" spans="1:15">
      <c r="A277" s="218" t="s">
        <v>318</v>
      </c>
      <c r="B277" s="219">
        <v>2</v>
      </c>
      <c r="C277" s="219">
        <f t="shared" ref="C277:C284" si="187">SUM(D277,I277)</f>
        <v>0</v>
      </c>
      <c r="D277" s="219">
        <f>SUM(E277:H277)</f>
        <v>0</v>
      </c>
      <c r="E277" s="250"/>
      <c r="F277" s="250"/>
      <c r="G277" s="250"/>
      <c r="H277" s="250"/>
      <c r="I277" s="219">
        <f t="shared" ref="I277:I284" si="188">SUM(J277)</f>
        <v>0</v>
      </c>
      <c r="J277" s="250"/>
      <c r="K277" s="219">
        <f t="shared" si="172"/>
        <v>-2</v>
      </c>
      <c r="L277" s="239">
        <f t="shared" si="173"/>
        <v>-100</v>
      </c>
      <c r="M277" s="240"/>
      <c r="N277" s="226" t="s">
        <v>319</v>
      </c>
      <c r="O277" s="207" t="s">
        <v>103</v>
      </c>
    </row>
    <row r="278" s="201" customFormat="1" ht="18.75" customHeight="1" spans="1:15">
      <c r="A278" s="214" t="s">
        <v>320</v>
      </c>
      <c r="B278" s="249">
        <f>SUM(B279)</f>
        <v>1129</v>
      </c>
      <c r="C278" s="249">
        <f t="shared" ref="C278:J279" si="189">SUM(C279)</f>
        <v>1550</v>
      </c>
      <c r="D278" s="249">
        <f t="shared" si="189"/>
        <v>0</v>
      </c>
      <c r="E278" s="249">
        <f t="shared" si="189"/>
        <v>0</v>
      </c>
      <c r="F278" s="249">
        <f t="shared" si="189"/>
        <v>0</v>
      </c>
      <c r="G278" s="249">
        <f t="shared" si="189"/>
        <v>0</v>
      </c>
      <c r="H278" s="249">
        <f t="shared" si="189"/>
        <v>0</v>
      </c>
      <c r="I278" s="249">
        <f t="shared" si="189"/>
        <v>1550</v>
      </c>
      <c r="J278" s="249">
        <f t="shared" si="189"/>
        <v>1550</v>
      </c>
      <c r="K278" s="215">
        <f t="shared" si="172"/>
        <v>421</v>
      </c>
      <c r="L278" s="233">
        <f t="shared" si="173"/>
        <v>37.2896368467671</v>
      </c>
      <c r="M278" s="234"/>
      <c r="N278" s="235">
        <v>222</v>
      </c>
      <c r="O278" s="201" t="s">
        <v>99</v>
      </c>
    </row>
    <row r="279" s="202" customFormat="1" ht="18.75" customHeight="1" spans="1:15">
      <c r="A279" s="216" t="s">
        <v>321</v>
      </c>
      <c r="B279" s="217">
        <f>SUM(B280)</f>
        <v>1129</v>
      </c>
      <c r="C279" s="217">
        <f t="shared" si="189"/>
        <v>1550</v>
      </c>
      <c r="D279" s="217">
        <f t="shared" si="189"/>
        <v>0</v>
      </c>
      <c r="E279" s="217">
        <f t="shared" si="189"/>
        <v>0</v>
      </c>
      <c r="F279" s="217">
        <f t="shared" si="189"/>
        <v>0</v>
      </c>
      <c r="G279" s="217">
        <f t="shared" si="189"/>
        <v>0</v>
      </c>
      <c r="H279" s="217">
        <f t="shared" si="189"/>
        <v>0</v>
      </c>
      <c r="I279" s="217">
        <f t="shared" si="189"/>
        <v>1550</v>
      </c>
      <c r="J279" s="217">
        <f t="shared" si="189"/>
        <v>1550</v>
      </c>
      <c r="K279" s="217">
        <f t="shared" si="172"/>
        <v>421</v>
      </c>
      <c r="L279" s="236">
        <f t="shared" si="173"/>
        <v>37.2896368467671</v>
      </c>
      <c r="M279" s="243"/>
      <c r="N279" s="238">
        <v>22201</v>
      </c>
      <c r="O279" s="202" t="s">
        <v>101</v>
      </c>
    </row>
    <row r="280" s="199" customFormat="1" ht="18.75" customHeight="1" spans="1:15">
      <c r="A280" s="218" t="s">
        <v>322</v>
      </c>
      <c r="B280" s="219">
        <v>1129</v>
      </c>
      <c r="C280" s="219">
        <f t="shared" si="187"/>
        <v>1550</v>
      </c>
      <c r="D280" s="219">
        <f>SUM(E280:H280)</f>
        <v>0</v>
      </c>
      <c r="E280" s="250"/>
      <c r="F280" s="250"/>
      <c r="G280" s="250"/>
      <c r="H280" s="250"/>
      <c r="I280" s="219">
        <f t="shared" si="188"/>
        <v>1550</v>
      </c>
      <c r="J280" s="250">
        <v>1550</v>
      </c>
      <c r="K280" s="219">
        <f t="shared" si="172"/>
        <v>421</v>
      </c>
      <c r="L280" s="239">
        <f t="shared" si="173"/>
        <v>37.2896368467671</v>
      </c>
      <c r="M280" s="241"/>
      <c r="N280" s="226">
        <v>2220115</v>
      </c>
      <c r="O280" s="207" t="s">
        <v>103</v>
      </c>
    </row>
    <row r="281" s="201" customFormat="1" ht="18.75" customHeight="1" spans="1:15">
      <c r="A281" s="214" t="s">
        <v>323</v>
      </c>
      <c r="B281" s="249">
        <v>800</v>
      </c>
      <c r="C281" s="215">
        <f t="shared" si="187"/>
        <v>800</v>
      </c>
      <c r="D281" s="215">
        <f t="shared" ref="D281" si="190">SUM(E281:G281)</f>
        <v>0</v>
      </c>
      <c r="E281" s="249"/>
      <c r="F281" s="249"/>
      <c r="G281" s="249"/>
      <c r="H281" s="249"/>
      <c r="I281" s="215">
        <f t="shared" si="188"/>
        <v>800</v>
      </c>
      <c r="J281" s="249">
        <v>800</v>
      </c>
      <c r="K281" s="215">
        <f t="shared" si="172"/>
        <v>0</v>
      </c>
      <c r="L281" s="233">
        <f t="shared" si="173"/>
        <v>0</v>
      </c>
      <c r="M281" s="234"/>
      <c r="N281" s="235">
        <v>227</v>
      </c>
      <c r="O281" s="201" t="s">
        <v>99</v>
      </c>
    </row>
    <row r="282" s="201" customFormat="1" ht="18.75" customHeight="1" spans="1:15">
      <c r="A282" s="214" t="s">
        <v>324</v>
      </c>
      <c r="B282" s="249">
        <f>SUM(B283)</f>
        <v>2188</v>
      </c>
      <c r="C282" s="249">
        <f t="shared" ref="C282:J283" si="191">SUM(C283)</f>
        <v>0</v>
      </c>
      <c r="D282" s="249">
        <f t="shared" si="191"/>
        <v>0</v>
      </c>
      <c r="E282" s="249">
        <f t="shared" si="191"/>
        <v>0</v>
      </c>
      <c r="F282" s="249">
        <f t="shared" si="191"/>
        <v>0</v>
      </c>
      <c r="G282" s="249">
        <f t="shared" si="191"/>
        <v>0</v>
      </c>
      <c r="H282" s="249">
        <f t="shared" si="191"/>
        <v>0</v>
      </c>
      <c r="I282" s="249">
        <f t="shared" si="191"/>
        <v>0</v>
      </c>
      <c r="J282" s="249">
        <f t="shared" si="191"/>
        <v>0</v>
      </c>
      <c r="K282" s="215">
        <f t="shared" si="172"/>
        <v>-2188</v>
      </c>
      <c r="L282" s="233">
        <f t="shared" si="173"/>
        <v>-100</v>
      </c>
      <c r="M282" s="234"/>
      <c r="N282" s="235">
        <v>229</v>
      </c>
      <c r="O282" s="201" t="s">
        <v>99</v>
      </c>
    </row>
    <row r="283" s="202" customFormat="1" ht="18.75" customHeight="1" spans="1:15">
      <c r="A283" s="216" t="s">
        <v>325</v>
      </c>
      <c r="B283" s="217">
        <f>SUM(B284)</f>
        <v>2188</v>
      </c>
      <c r="C283" s="217">
        <f t="shared" si="191"/>
        <v>0</v>
      </c>
      <c r="D283" s="217">
        <f t="shared" si="191"/>
        <v>0</v>
      </c>
      <c r="E283" s="217">
        <f t="shared" si="191"/>
        <v>0</v>
      </c>
      <c r="F283" s="217">
        <f t="shared" si="191"/>
        <v>0</v>
      </c>
      <c r="G283" s="217">
        <f t="shared" si="191"/>
        <v>0</v>
      </c>
      <c r="H283" s="217">
        <f t="shared" si="191"/>
        <v>0</v>
      </c>
      <c r="I283" s="217">
        <f t="shared" si="191"/>
        <v>0</v>
      </c>
      <c r="J283" s="217">
        <f t="shared" si="191"/>
        <v>0</v>
      </c>
      <c r="K283" s="217">
        <f t="shared" si="172"/>
        <v>-2188</v>
      </c>
      <c r="L283" s="236">
        <f t="shared" si="173"/>
        <v>-100</v>
      </c>
      <c r="M283" s="237"/>
      <c r="N283" s="238">
        <v>22999</v>
      </c>
      <c r="O283" s="202" t="s">
        <v>101</v>
      </c>
    </row>
    <row r="284" s="199" customFormat="1" ht="18.75" customHeight="1" spans="1:15">
      <c r="A284" s="218" t="s">
        <v>326</v>
      </c>
      <c r="B284" s="219">
        <v>2188</v>
      </c>
      <c r="C284" s="219">
        <f t="shared" si="187"/>
        <v>0</v>
      </c>
      <c r="D284" s="219">
        <f>SUM(E284:H284)</f>
        <v>0</v>
      </c>
      <c r="E284" s="250"/>
      <c r="F284" s="250"/>
      <c r="G284" s="250"/>
      <c r="H284" s="250"/>
      <c r="I284" s="219">
        <f t="shared" si="188"/>
        <v>0</v>
      </c>
      <c r="J284" s="250"/>
      <c r="K284" s="219">
        <f t="shared" si="172"/>
        <v>-2188</v>
      </c>
      <c r="L284" s="239">
        <f t="shared" si="173"/>
        <v>-100</v>
      </c>
      <c r="M284" s="241"/>
      <c r="N284" s="226">
        <v>2299901</v>
      </c>
      <c r="O284" s="207" t="s">
        <v>103</v>
      </c>
    </row>
    <row r="285" s="201" customFormat="1" ht="18.75" customHeight="1" spans="1:15">
      <c r="A285" s="214" t="s">
        <v>327</v>
      </c>
      <c r="B285" s="249">
        <f>SUM(B286)</f>
        <v>0</v>
      </c>
      <c r="C285" s="249">
        <f t="shared" ref="C285:J286" si="192">SUM(C286)</f>
        <v>2752</v>
      </c>
      <c r="D285" s="249">
        <f t="shared" si="192"/>
        <v>2752</v>
      </c>
      <c r="E285" s="249">
        <f t="shared" si="192"/>
        <v>0</v>
      </c>
      <c r="F285" s="249">
        <f t="shared" si="192"/>
        <v>0</v>
      </c>
      <c r="G285" s="249">
        <f t="shared" si="192"/>
        <v>0</v>
      </c>
      <c r="H285" s="249">
        <f t="shared" si="192"/>
        <v>2752</v>
      </c>
      <c r="I285" s="249">
        <f t="shared" si="192"/>
        <v>0</v>
      </c>
      <c r="J285" s="249">
        <f t="shared" si="192"/>
        <v>0</v>
      </c>
      <c r="K285" s="215">
        <f t="shared" si="172"/>
        <v>2752</v>
      </c>
      <c r="L285" s="233"/>
      <c r="M285" s="234"/>
      <c r="N285" s="235">
        <v>232</v>
      </c>
      <c r="O285" s="201" t="s">
        <v>99</v>
      </c>
    </row>
    <row r="286" s="202" customFormat="1" ht="18.75" customHeight="1" spans="1:15">
      <c r="A286" s="216" t="s">
        <v>328</v>
      </c>
      <c r="B286" s="217">
        <f>SUM(B287)</f>
        <v>0</v>
      </c>
      <c r="C286" s="217">
        <f t="shared" si="192"/>
        <v>2752</v>
      </c>
      <c r="D286" s="217">
        <f t="shared" si="192"/>
        <v>2752</v>
      </c>
      <c r="E286" s="217">
        <f t="shared" si="192"/>
        <v>0</v>
      </c>
      <c r="F286" s="217">
        <f t="shared" si="192"/>
        <v>0</v>
      </c>
      <c r="G286" s="217">
        <f t="shared" si="192"/>
        <v>0</v>
      </c>
      <c r="H286" s="217">
        <f t="shared" si="192"/>
        <v>2752</v>
      </c>
      <c r="I286" s="217">
        <f t="shared" si="192"/>
        <v>0</v>
      </c>
      <c r="J286" s="217">
        <f t="shared" si="192"/>
        <v>0</v>
      </c>
      <c r="K286" s="217">
        <f t="shared" si="172"/>
        <v>2752</v>
      </c>
      <c r="L286" s="236"/>
      <c r="M286" s="237"/>
      <c r="N286" s="238">
        <v>23203</v>
      </c>
      <c r="O286" s="202" t="s">
        <v>101</v>
      </c>
    </row>
    <row r="287" s="199" customFormat="1" ht="18.75" customHeight="1" spans="1:15">
      <c r="A287" s="218" t="s">
        <v>329</v>
      </c>
      <c r="B287" s="219"/>
      <c r="C287" s="219">
        <f>SUM(D287,I287)</f>
        <v>2752</v>
      </c>
      <c r="D287" s="219">
        <f>SUM(E287:H287)</f>
        <v>2752</v>
      </c>
      <c r="E287" s="219"/>
      <c r="F287" s="219"/>
      <c r="G287" s="219"/>
      <c r="H287" s="219">
        <v>2752</v>
      </c>
      <c r="I287" s="219">
        <f>SUM(J287)</f>
        <v>0</v>
      </c>
      <c r="J287" s="219"/>
      <c r="K287" s="219">
        <f t="shared" si="172"/>
        <v>2752</v>
      </c>
      <c r="L287" s="239"/>
      <c r="M287" s="240"/>
      <c r="N287" s="226" t="s">
        <v>330</v>
      </c>
      <c r="O287" s="207" t="s">
        <v>103</v>
      </c>
    </row>
    <row r="288" s="201" customFormat="1" ht="18.75" customHeight="1" spans="1:15">
      <c r="A288" s="251" t="s">
        <v>331</v>
      </c>
      <c r="B288" s="215">
        <f t="shared" ref="B288:J288" si="193">SUM(B7,B95,B98,B106,B130,B141,B154,B204,B229,B235,B246,B264,B270,B275,B278,B281,B282,B285)</f>
        <v>85700</v>
      </c>
      <c r="C288" s="215">
        <f t="shared" si="193"/>
        <v>86900</v>
      </c>
      <c r="D288" s="215">
        <f t="shared" si="193"/>
        <v>79798</v>
      </c>
      <c r="E288" s="215">
        <f t="shared" si="193"/>
        <v>55033</v>
      </c>
      <c r="F288" s="215">
        <f t="shared" si="193"/>
        <v>12998</v>
      </c>
      <c r="G288" s="215">
        <f t="shared" si="193"/>
        <v>9015</v>
      </c>
      <c r="H288" s="215">
        <f t="shared" si="193"/>
        <v>2752</v>
      </c>
      <c r="I288" s="215">
        <f t="shared" si="193"/>
        <v>7102</v>
      </c>
      <c r="J288" s="215">
        <f t="shared" si="193"/>
        <v>7102</v>
      </c>
      <c r="K288" s="215">
        <f t="shared" si="172"/>
        <v>1200</v>
      </c>
      <c r="L288" s="233">
        <f t="shared" si="173"/>
        <v>1.4002333722287</v>
      </c>
      <c r="M288" s="234"/>
      <c r="N288" s="235" t="s">
        <v>332</v>
      </c>
      <c r="O288" s="201" t="s">
        <v>99</v>
      </c>
    </row>
    <row r="289" s="203" customFormat="1" spans="6:8">
      <c r="F289" s="252">
        <v>4628</v>
      </c>
      <c r="G289" s="117" t="s">
        <v>333</v>
      </c>
      <c r="H289" s="117"/>
    </row>
    <row r="290" s="203" customFormat="1" spans="6:8">
      <c r="F290" s="117">
        <v>8380</v>
      </c>
      <c r="G290" s="252"/>
      <c r="H290" s="252"/>
    </row>
    <row r="291" s="203" customFormat="1" spans="6:8">
      <c r="F291" s="252"/>
      <c r="G291" s="117"/>
      <c r="H291" s="117"/>
    </row>
  </sheetData>
  <mergeCells count="10">
    <mergeCell ref="A2:M2"/>
    <mergeCell ref="C4:J4"/>
    <mergeCell ref="D5:H5"/>
    <mergeCell ref="I5:J5"/>
    <mergeCell ref="A4:A6"/>
    <mergeCell ref="B4:B6"/>
    <mergeCell ref="C5:C6"/>
    <mergeCell ref="K4:K6"/>
    <mergeCell ref="L4:L6"/>
    <mergeCell ref="M4:M6"/>
  </mergeCells>
  <printOptions horizontalCentered="1"/>
  <pageMargins left="0.393055555555556" right="0.393055555555556" top="0.786805555555556" bottom="0.590277777777778" header="0.393055555555556" footer="0.393055555555556"/>
  <pageSetup paperSize="9" firstPageNumber="4" orientation="landscape" useFirstPageNumber="1"/>
  <headerFooter alignWithMargins="0">
    <oddFooter>&amp;C&amp;"宋体,常规"&amp;12&amp;P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81"/>
  <sheetViews>
    <sheetView workbookViewId="0">
      <selection activeCell="I7" sqref="I7"/>
    </sheetView>
  </sheetViews>
  <sheetFormatPr defaultColWidth="9.14285714285714" defaultRowHeight="18"/>
  <cols>
    <col min="1" max="1" width="40" style="175" customWidth="1"/>
    <col min="2" max="3" width="20" style="176" customWidth="1"/>
    <col min="4" max="4" width="20" style="175" customWidth="1"/>
    <col min="5" max="5" width="20" style="177" customWidth="1"/>
    <col min="6" max="6" width="20" style="175" customWidth="1"/>
    <col min="7" max="16384" width="9.14285714285714" style="175"/>
  </cols>
  <sheetData>
    <row r="1" s="171" customFormat="1" ht="19.5" customHeight="1" spans="1:13">
      <c r="A1" s="5" t="s">
        <v>334</v>
      </c>
      <c r="B1" s="178"/>
      <c r="C1" s="178"/>
      <c r="E1" s="179"/>
      <c r="K1" s="179"/>
      <c r="L1" s="195"/>
      <c r="M1" s="196"/>
    </row>
    <row r="2" ht="45.75" customHeight="1" spans="1:6">
      <c r="A2" s="180" t="s">
        <v>335</v>
      </c>
      <c r="B2" s="180"/>
      <c r="C2" s="180"/>
      <c r="D2" s="180"/>
      <c r="E2" s="180"/>
      <c r="F2" s="180"/>
    </row>
    <row r="3" s="172" customFormat="1" ht="19.5" customHeight="1" spans="1:6">
      <c r="A3" s="181"/>
      <c r="B3" s="182"/>
      <c r="C3" s="182"/>
      <c r="E3" s="183"/>
      <c r="F3" s="184" t="s">
        <v>38</v>
      </c>
    </row>
    <row r="4" s="173" customFormat="1" ht="19.5" customHeight="1" spans="1:6">
      <c r="A4" s="185" t="s">
        <v>336</v>
      </c>
      <c r="B4" s="186" t="s">
        <v>337</v>
      </c>
      <c r="C4" s="186" t="s">
        <v>338</v>
      </c>
      <c r="D4" s="185" t="s">
        <v>339</v>
      </c>
      <c r="E4" s="187" t="s">
        <v>340</v>
      </c>
      <c r="F4" s="185" t="s">
        <v>42</v>
      </c>
    </row>
    <row r="5" s="174" customFormat="1" ht="19.5" customHeight="1" spans="1:6">
      <c r="A5" s="188" t="s">
        <v>341</v>
      </c>
      <c r="B5" s="189">
        <f>SUM(B6:B13)</f>
        <v>54000</v>
      </c>
      <c r="C5" s="189">
        <f>SUM(C6:C13)</f>
        <v>55033</v>
      </c>
      <c r="D5" s="189">
        <f t="shared" ref="D5:D36" si="0">C5-B5</f>
        <v>1033</v>
      </c>
      <c r="E5" s="190">
        <f t="shared" ref="E5:E36" si="1">D5/C5*100</f>
        <v>1.87705558483092</v>
      </c>
      <c r="F5" s="188"/>
    </row>
    <row r="6" s="172" customFormat="1" ht="19.5" customHeight="1" spans="1:6">
      <c r="A6" s="191" t="s">
        <v>342</v>
      </c>
      <c r="B6" s="192">
        <v>16500</v>
      </c>
      <c r="C6" s="193">
        <v>16435</v>
      </c>
      <c r="D6" s="192">
        <f t="shared" si="0"/>
        <v>-65</v>
      </c>
      <c r="E6" s="194">
        <f t="shared" si="1"/>
        <v>-0.39549741405537</v>
      </c>
      <c r="F6" s="191"/>
    </row>
    <row r="7" s="172" customFormat="1" ht="19.5" customHeight="1" spans="1:6">
      <c r="A7" s="191" t="s">
        <v>343</v>
      </c>
      <c r="B7" s="192">
        <v>11700</v>
      </c>
      <c r="C7" s="192">
        <v>11610</v>
      </c>
      <c r="D7" s="192">
        <f t="shared" si="0"/>
        <v>-90</v>
      </c>
      <c r="E7" s="194">
        <f t="shared" si="1"/>
        <v>-0.775193798449612</v>
      </c>
      <c r="F7" s="191"/>
    </row>
    <row r="8" s="172" customFormat="1" ht="19.5" customHeight="1" spans="1:6">
      <c r="A8" s="191" t="s">
        <v>344</v>
      </c>
      <c r="B8" s="192">
        <v>6500</v>
      </c>
      <c r="C8" s="192">
        <v>7051</v>
      </c>
      <c r="D8" s="192">
        <f t="shared" si="0"/>
        <v>551</v>
      </c>
      <c r="E8" s="194">
        <f t="shared" si="1"/>
        <v>7.81449439795774</v>
      </c>
      <c r="F8" s="191"/>
    </row>
    <row r="9" s="172" customFormat="1" ht="19.5" customHeight="1" spans="1:6">
      <c r="A9" s="191" t="s">
        <v>345</v>
      </c>
      <c r="B9" s="192">
        <v>8900</v>
      </c>
      <c r="C9" s="192">
        <v>9125</v>
      </c>
      <c r="D9" s="192">
        <f t="shared" si="0"/>
        <v>225</v>
      </c>
      <c r="E9" s="194">
        <f t="shared" si="1"/>
        <v>2.46575342465753</v>
      </c>
      <c r="F9" s="191"/>
    </row>
    <row r="10" s="172" customFormat="1" ht="19.5" customHeight="1" spans="1:6">
      <c r="A10" s="191" t="s">
        <v>346</v>
      </c>
      <c r="B10" s="192"/>
      <c r="C10" s="192"/>
      <c r="D10" s="192">
        <f t="shared" si="0"/>
        <v>0</v>
      </c>
      <c r="E10" s="194"/>
      <c r="F10" s="191"/>
    </row>
    <row r="11" s="172" customFormat="1" ht="19.5" customHeight="1" spans="1:6">
      <c r="A11" s="191" t="s">
        <v>347</v>
      </c>
      <c r="B11" s="192">
        <v>4500</v>
      </c>
      <c r="C11" s="192">
        <v>4546</v>
      </c>
      <c r="D11" s="192">
        <f t="shared" si="0"/>
        <v>46</v>
      </c>
      <c r="E11" s="194">
        <f t="shared" si="1"/>
        <v>1.01187857457105</v>
      </c>
      <c r="F11" s="191"/>
    </row>
    <row r="12" s="172" customFormat="1" ht="19.5" customHeight="1" spans="1:6">
      <c r="A12" s="191" t="s">
        <v>348</v>
      </c>
      <c r="B12" s="192">
        <v>4500</v>
      </c>
      <c r="C12" s="192">
        <v>4881</v>
      </c>
      <c r="D12" s="192">
        <f t="shared" si="0"/>
        <v>381</v>
      </c>
      <c r="E12" s="194">
        <f t="shared" si="1"/>
        <v>7.80577750460971</v>
      </c>
      <c r="F12" s="191"/>
    </row>
    <row r="13" s="172" customFormat="1" ht="19.5" customHeight="1" spans="1:6">
      <c r="A13" s="191" t="s">
        <v>349</v>
      </c>
      <c r="B13" s="192">
        <v>1400</v>
      </c>
      <c r="C13" s="192">
        <v>1385</v>
      </c>
      <c r="D13" s="192">
        <f t="shared" si="0"/>
        <v>-15</v>
      </c>
      <c r="E13" s="194">
        <f t="shared" si="1"/>
        <v>-1.08303249097473</v>
      </c>
      <c r="F13" s="191"/>
    </row>
    <row r="14" s="174" customFormat="1" ht="19.5" customHeight="1" spans="1:6">
      <c r="A14" s="188" t="s">
        <v>350</v>
      </c>
      <c r="B14" s="189">
        <f>SUM(B15:B41)</f>
        <v>11380</v>
      </c>
      <c r="C14" s="189">
        <f>SUM(C15:C41)</f>
        <v>10684</v>
      </c>
      <c r="D14" s="189">
        <f t="shared" si="0"/>
        <v>-696</v>
      </c>
      <c r="E14" s="190">
        <f t="shared" si="1"/>
        <v>-6.51441407712467</v>
      </c>
      <c r="F14" s="188"/>
    </row>
    <row r="15" s="172" customFormat="1" ht="19.5" customHeight="1" spans="1:6">
      <c r="A15" s="191" t="s">
        <v>351</v>
      </c>
      <c r="B15" s="192">
        <v>3500</v>
      </c>
      <c r="C15" s="192">
        <v>3285</v>
      </c>
      <c r="D15" s="192">
        <f t="shared" si="0"/>
        <v>-215</v>
      </c>
      <c r="E15" s="194">
        <f t="shared" si="1"/>
        <v>-6.54490106544901</v>
      </c>
      <c r="F15" s="191"/>
    </row>
    <row r="16" s="172" customFormat="1" ht="19.5" customHeight="1" spans="1:6">
      <c r="A16" s="191" t="s">
        <v>352</v>
      </c>
      <c r="B16" s="192">
        <v>100</v>
      </c>
      <c r="C16" s="192">
        <v>95</v>
      </c>
      <c r="D16" s="192">
        <f t="shared" si="0"/>
        <v>-5</v>
      </c>
      <c r="E16" s="194">
        <f t="shared" si="1"/>
        <v>-5.26315789473684</v>
      </c>
      <c r="F16" s="191"/>
    </row>
    <row r="17" s="172" customFormat="1" ht="19.5" customHeight="1" spans="1:6">
      <c r="A17" s="191" t="s">
        <v>353</v>
      </c>
      <c r="B17" s="192">
        <v>5</v>
      </c>
      <c r="C17" s="192">
        <v>3</v>
      </c>
      <c r="D17" s="192">
        <f t="shared" si="0"/>
        <v>-2</v>
      </c>
      <c r="E17" s="194">
        <f t="shared" si="1"/>
        <v>-66.6666666666667</v>
      </c>
      <c r="F17" s="191"/>
    </row>
    <row r="18" s="172" customFormat="1" ht="19.5" customHeight="1" spans="1:6">
      <c r="A18" s="191" t="s">
        <v>354</v>
      </c>
      <c r="B18" s="192">
        <v>20</v>
      </c>
      <c r="C18" s="192">
        <v>16</v>
      </c>
      <c r="D18" s="192">
        <f t="shared" si="0"/>
        <v>-4</v>
      </c>
      <c r="E18" s="194">
        <f t="shared" si="1"/>
        <v>-25</v>
      </c>
      <c r="F18" s="191"/>
    </row>
    <row r="19" s="172" customFormat="1" ht="19.5" customHeight="1" spans="1:6">
      <c r="A19" s="191" t="s">
        <v>355</v>
      </c>
      <c r="B19" s="192">
        <v>100</v>
      </c>
      <c r="C19" s="192">
        <v>96</v>
      </c>
      <c r="D19" s="192">
        <f t="shared" si="0"/>
        <v>-4</v>
      </c>
      <c r="E19" s="194">
        <f t="shared" si="1"/>
        <v>-4.16666666666667</v>
      </c>
      <c r="F19" s="191"/>
    </row>
    <row r="20" s="172" customFormat="1" ht="19.5" customHeight="1" spans="1:6">
      <c r="A20" s="191" t="s">
        <v>356</v>
      </c>
      <c r="B20" s="192">
        <v>350</v>
      </c>
      <c r="C20" s="192">
        <v>330</v>
      </c>
      <c r="D20" s="192">
        <f t="shared" si="0"/>
        <v>-20</v>
      </c>
      <c r="E20" s="194">
        <f t="shared" si="1"/>
        <v>-6.06060606060606</v>
      </c>
      <c r="F20" s="191"/>
    </row>
    <row r="21" s="172" customFormat="1" ht="19.5" customHeight="1" spans="1:6">
      <c r="A21" s="191" t="s">
        <v>357</v>
      </c>
      <c r="B21" s="192">
        <v>90</v>
      </c>
      <c r="C21" s="192">
        <v>86</v>
      </c>
      <c r="D21" s="192">
        <f t="shared" si="0"/>
        <v>-4</v>
      </c>
      <c r="E21" s="194">
        <f t="shared" si="1"/>
        <v>-4.65116279069767</v>
      </c>
      <c r="F21" s="191"/>
    </row>
    <row r="22" s="172" customFormat="1" ht="19.5" customHeight="1" spans="1:6">
      <c r="A22" s="191" t="s">
        <v>358</v>
      </c>
      <c r="B22" s="192"/>
      <c r="C22" s="192"/>
      <c r="D22" s="192">
        <f t="shared" si="0"/>
        <v>0</v>
      </c>
      <c r="E22" s="194"/>
      <c r="F22" s="191"/>
    </row>
    <row r="23" s="172" customFormat="1" ht="19.5" customHeight="1" spans="1:6">
      <c r="A23" s="191" t="s">
        <v>359</v>
      </c>
      <c r="B23" s="192">
        <v>10</v>
      </c>
      <c r="C23" s="192">
        <v>7</v>
      </c>
      <c r="D23" s="192">
        <f t="shared" si="0"/>
        <v>-3</v>
      </c>
      <c r="E23" s="194">
        <f t="shared" si="1"/>
        <v>-42.8571428571429</v>
      </c>
      <c r="F23" s="191"/>
    </row>
    <row r="24" s="172" customFormat="1" ht="19.5" customHeight="1" spans="1:6">
      <c r="A24" s="191" t="s">
        <v>360</v>
      </c>
      <c r="B24" s="192">
        <v>130</v>
      </c>
      <c r="C24" s="192">
        <v>126</v>
      </c>
      <c r="D24" s="192">
        <f t="shared" si="0"/>
        <v>-4</v>
      </c>
      <c r="E24" s="194">
        <f t="shared" si="1"/>
        <v>-3.17460317460317</v>
      </c>
      <c r="F24" s="191"/>
    </row>
    <row r="25" s="172" customFormat="1" ht="19.5" customHeight="1" spans="1:6">
      <c r="A25" s="191" t="s">
        <v>361</v>
      </c>
      <c r="B25" s="192">
        <v>60</v>
      </c>
      <c r="C25" s="192">
        <v>50</v>
      </c>
      <c r="D25" s="192">
        <f t="shared" si="0"/>
        <v>-10</v>
      </c>
      <c r="E25" s="194">
        <f t="shared" si="1"/>
        <v>-20</v>
      </c>
      <c r="F25" s="191"/>
    </row>
    <row r="26" s="172" customFormat="1" ht="19.5" customHeight="1" spans="1:6">
      <c r="A26" s="191" t="s">
        <v>362</v>
      </c>
      <c r="B26" s="192">
        <v>500</v>
      </c>
      <c r="C26" s="192">
        <v>475</v>
      </c>
      <c r="D26" s="192">
        <f t="shared" si="0"/>
        <v>-25</v>
      </c>
      <c r="E26" s="194">
        <f t="shared" si="1"/>
        <v>-5.26315789473684</v>
      </c>
      <c r="F26" s="191"/>
    </row>
    <row r="27" s="172" customFormat="1" ht="19.5" customHeight="1" spans="1:6">
      <c r="A27" s="191" t="s">
        <v>363</v>
      </c>
      <c r="B27" s="192">
        <v>120</v>
      </c>
      <c r="C27" s="192">
        <v>116</v>
      </c>
      <c r="D27" s="192">
        <f t="shared" si="0"/>
        <v>-4</v>
      </c>
      <c r="E27" s="194">
        <f t="shared" si="1"/>
        <v>-3.44827586206897</v>
      </c>
      <c r="F27" s="191"/>
    </row>
    <row r="28" s="172" customFormat="1" ht="19.5" customHeight="1" spans="1:6">
      <c r="A28" s="191" t="s">
        <v>364</v>
      </c>
      <c r="B28" s="192">
        <v>110</v>
      </c>
      <c r="C28" s="192">
        <v>110</v>
      </c>
      <c r="D28" s="192">
        <f t="shared" si="0"/>
        <v>0</v>
      </c>
      <c r="E28" s="194">
        <f t="shared" si="1"/>
        <v>0</v>
      </c>
      <c r="F28" s="191"/>
    </row>
    <row r="29" s="172" customFormat="1" ht="19.5" customHeight="1" spans="1:6">
      <c r="A29" s="191" t="s">
        <v>365</v>
      </c>
      <c r="B29" s="192">
        <v>650</v>
      </c>
      <c r="C29" s="192">
        <v>617</v>
      </c>
      <c r="D29" s="192">
        <f t="shared" si="0"/>
        <v>-33</v>
      </c>
      <c r="E29" s="194">
        <f t="shared" si="1"/>
        <v>-5.3484602917342</v>
      </c>
      <c r="F29" s="191"/>
    </row>
    <row r="30" s="172" customFormat="1" ht="19.5" customHeight="1" spans="1:6">
      <c r="A30" s="191" t="s">
        <v>366</v>
      </c>
      <c r="B30" s="192">
        <v>70</v>
      </c>
      <c r="C30" s="192">
        <v>60</v>
      </c>
      <c r="D30" s="192">
        <f t="shared" si="0"/>
        <v>-10</v>
      </c>
      <c r="E30" s="194">
        <f t="shared" si="1"/>
        <v>-16.6666666666667</v>
      </c>
      <c r="F30" s="191"/>
    </row>
    <row r="31" s="172" customFormat="1" ht="19.5" customHeight="1" spans="1:6">
      <c r="A31" s="191" t="s">
        <v>367</v>
      </c>
      <c r="B31" s="192">
        <v>60</v>
      </c>
      <c r="C31" s="192">
        <v>54</v>
      </c>
      <c r="D31" s="192">
        <f t="shared" si="0"/>
        <v>-6</v>
      </c>
      <c r="E31" s="194">
        <f t="shared" si="1"/>
        <v>-11.1111111111111</v>
      </c>
      <c r="F31" s="191"/>
    </row>
    <row r="32" s="172" customFormat="1" ht="19.5" customHeight="1" spans="1:6">
      <c r="A32" s="191" t="s">
        <v>368</v>
      </c>
      <c r="B32" s="192">
        <v>55</v>
      </c>
      <c r="C32" s="192">
        <v>53</v>
      </c>
      <c r="D32" s="192">
        <f t="shared" si="0"/>
        <v>-2</v>
      </c>
      <c r="E32" s="194">
        <f t="shared" si="1"/>
        <v>-3.77358490566038</v>
      </c>
      <c r="F32" s="191"/>
    </row>
    <row r="33" s="172" customFormat="1" ht="19.5" customHeight="1" spans="1:6">
      <c r="A33" s="191" t="s">
        <v>369</v>
      </c>
      <c r="B33" s="192"/>
      <c r="C33" s="192"/>
      <c r="D33" s="192">
        <f t="shared" si="0"/>
        <v>0</v>
      </c>
      <c r="E33" s="194"/>
      <c r="F33" s="191"/>
    </row>
    <row r="34" s="172" customFormat="1" ht="19.5" customHeight="1" spans="1:6">
      <c r="A34" s="191" t="s">
        <v>370</v>
      </c>
      <c r="B34" s="192">
        <v>1250</v>
      </c>
      <c r="C34" s="192">
        <v>1225</v>
      </c>
      <c r="D34" s="192">
        <f t="shared" si="0"/>
        <v>-25</v>
      </c>
      <c r="E34" s="194">
        <f t="shared" si="1"/>
        <v>-2.04081632653061</v>
      </c>
      <c r="F34" s="191"/>
    </row>
    <row r="35" s="172" customFormat="1" ht="19.5" customHeight="1" spans="1:6">
      <c r="A35" s="191" t="s">
        <v>371</v>
      </c>
      <c r="B35" s="192">
        <v>300</v>
      </c>
      <c r="C35" s="192">
        <v>281</v>
      </c>
      <c r="D35" s="192">
        <f t="shared" si="0"/>
        <v>-19</v>
      </c>
      <c r="E35" s="194">
        <f t="shared" si="1"/>
        <v>-6.76156583629893</v>
      </c>
      <c r="F35" s="191"/>
    </row>
    <row r="36" s="172" customFormat="1" ht="19.5" customHeight="1" spans="1:6">
      <c r="A36" s="191" t="s">
        <v>372</v>
      </c>
      <c r="B36" s="192">
        <v>430</v>
      </c>
      <c r="C36" s="192">
        <v>454</v>
      </c>
      <c r="D36" s="192">
        <f t="shared" si="0"/>
        <v>24</v>
      </c>
      <c r="E36" s="194">
        <f t="shared" si="1"/>
        <v>5.2863436123348</v>
      </c>
      <c r="F36" s="191"/>
    </row>
    <row r="37" s="172" customFormat="1" ht="19.5" customHeight="1" spans="1:6">
      <c r="A37" s="191" t="s">
        <v>373</v>
      </c>
      <c r="B37" s="192"/>
      <c r="C37" s="192"/>
      <c r="D37" s="192">
        <f t="shared" ref="D37:D68" si="2">C37-B37</f>
        <v>0</v>
      </c>
      <c r="E37" s="194"/>
      <c r="F37" s="191"/>
    </row>
    <row r="38" s="172" customFormat="1" ht="19.5" customHeight="1" spans="1:6">
      <c r="A38" s="191" t="s">
        <v>374</v>
      </c>
      <c r="B38" s="192">
        <v>540</v>
      </c>
      <c r="C38" s="192">
        <v>450</v>
      </c>
      <c r="D38" s="192">
        <f t="shared" si="2"/>
        <v>-90</v>
      </c>
      <c r="E38" s="194">
        <f t="shared" ref="E38:E61" si="3">D38/C38*100</f>
        <v>-20</v>
      </c>
      <c r="F38" s="191"/>
    </row>
    <row r="39" s="172" customFormat="1" ht="19.5" customHeight="1" spans="1:6">
      <c r="A39" s="191" t="s">
        <v>375</v>
      </c>
      <c r="B39" s="192">
        <v>625</v>
      </c>
      <c r="C39" s="192">
        <v>625</v>
      </c>
      <c r="D39" s="192">
        <f t="shared" si="2"/>
        <v>0</v>
      </c>
      <c r="E39" s="194">
        <f t="shared" si="3"/>
        <v>0</v>
      </c>
      <c r="F39" s="191"/>
    </row>
    <row r="40" s="172" customFormat="1" ht="19.5" customHeight="1" spans="1:6">
      <c r="A40" s="191" t="s">
        <v>376</v>
      </c>
      <c r="B40" s="192">
        <v>5</v>
      </c>
      <c r="C40" s="192">
        <v>5</v>
      </c>
      <c r="D40" s="192">
        <f t="shared" si="2"/>
        <v>0</v>
      </c>
      <c r="E40" s="194">
        <f t="shared" si="3"/>
        <v>0</v>
      </c>
      <c r="F40" s="191"/>
    </row>
    <row r="41" s="172" customFormat="1" ht="19.5" customHeight="1" spans="1:6">
      <c r="A41" s="191" t="s">
        <v>377</v>
      </c>
      <c r="B41" s="192">
        <v>2300</v>
      </c>
      <c r="C41" s="192">
        <v>2065</v>
      </c>
      <c r="D41" s="192">
        <f t="shared" si="2"/>
        <v>-235</v>
      </c>
      <c r="E41" s="194">
        <f t="shared" si="3"/>
        <v>-11.3801452784504</v>
      </c>
      <c r="F41" s="191"/>
    </row>
    <row r="42" s="174" customFormat="1" ht="19.5" customHeight="1" spans="1:6">
      <c r="A42" s="188" t="s">
        <v>378</v>
      </c>
      <c r="B42" s="189">
        <f>SUM(B43:B55)</f>
        <v>8930</v>
      </c>
      <c r="C42" s="189">
        <f>SUM(C43:C55)</f>
        <v>9015</v>
      </c>
      <c r="D42" s="189">
        <f t="shared" si="2"/>
        <v>85</v>
      </c>
      <c r="E42" s="190">
        <f t="shared" si="3"/>
        <v>0.942872989462008</v>
      </c>
      <c r="F42" s="188"/>
    </row>
    <row r="43" s="172" customFormat="1" ht="19.5" customHeight="1" spans="1:6">
      <c r="A43" s="191" t="s">
        <v>379</v>
      </c>
      <c r="B43" s="192">
        <v>280</v>
      </c>
      <c r="C43" s="192">
        <v>281</v>
      </c>
      <c r="D43" s="192">
        <f t="shared" si="2"/>
        <v>1</v>
      </c>
      <c r="E43" s="194">
        <f t="shared" si="3"/>
        <v>0.355871886120996</v>
      </c>
      <c r="F43" s="191"/>
    </row>
    <row r="44" s="172" customFormat="1" ht="19.5" customHeight="1" spans="1:6">
      <c r="A44" s="191" t="s">
        <v>380</v>
      </c>
      <c r="B44" s="192">
        <v>3400</v>
      </c>
      <c r="C44" s="192">
        <v>3423</v>
      </c>
      <c r="D44" s="192">
        <f t="shared" si="2"/>
        <v>23</v>
      </c>
      <c r="E44" s="194">
        <f t="shared" si="3"/>
        <v>0.671925211802512</v>
      </c>
      <c r="F44" s="191"/>
    </row>
    <row r="45" s="172" customFormat="1" ht="19.5" customHeight="1" spans="1:6">
      <c r="A45" s="191" t="s">
        <v>381</v>
      </c>
      <c r="B45" s="192"/>
      <c r="C45" s="192"/>
      <c r="D45" s="192">
        <f t="shared" si="2"/>
        <v>0</v>
      </c>
      <c r="E45" s="194"/>
      <c r="F45" s="191"/>
    </row>
    <row r="46" s="172" customFormat="1" ht="19.5" customHeight="1" spans="1:6">
      <c r="A46" s="191" t="s">
        <v>382</v>
      </c>
      <c r="B46" s="192">
        <v>200</v>
      </c>
      <c r="C46" s="192">
        <v>228</v>
      </c>
      <c r="D46" s="192">
        <f t="shared" si="2"/>
        <v>28</v>
      </c>
      <c r="E46" s="194">
        <f t="shared" si="3"/>
        <v>12.280701754386</v>
      </c>
      <c r="F46" s="191"/>
    </row>
    <row r="47" s="172" customFormat="1" ht="19.5" customHeight="1" spans="1:6">
      <c r="A47" s="191" t="s">
        <v>383</v>
      </c>
      <c r="B47" s="192">
        <v>1600</v>
      </c>
      <c r="C47" s="192">
        <v>1642</v>
      </c>
      <c r="D47" s="192">
        <f t="shared" si="2"/>
        <v>42</v>
      </c>
      <c r="E47" s="194">
        <f t="shared" si="3"/>
        <v>2.557856272838</v>
      </c>
      <c r="F47" s="191"/>
    </row>
    <row r="48" s="172" customFormat="1" ht="19.5" customHeight="1" spans="1:6">
      <c r="A48" s="191" t="s">
        <v>384</v>
      </c>
      <c r="B48" s="192">
        <v>150</v>
      </c>
      <c r="C48" s="192">
        <v>150</v>
      </c>
      <c r="D48" s="192">
        <f t="shared" si="2"/>
        <v>0</v>
      </c>
      <c r="E48" s="194">
        <f t="shared" si="3"/>
        <v>0</v>
      </c>
      <c r="F48" s="191"/>
    </row>
    <row r="49" s="172" customFormat="1" ht="19.5" customHeight="1" spans="1:6">
      <c r="A49" s="191" t="s">
        <v>385</v>
      </c>
      <c r="B49" s="192">
        <v>300</v>
      </c>
      <c r="C49" s="192">
        <v>78</v>
      </c>
      <c r="D49" s="192">
        <f t="shared" si="2"/>
        <v>-222</v>
      </c>
      <c r="E49" s="194">
        <f t="shared" si="3"/>
        <v>-284.615384615385</v>
      </c>
      <c r="F49" s="191"/>
    </row>
    <row r="50" s="172" customFormat="1" ht="19.5" customHeight="1" spans="1:6">
      <c r="A50" s="191" t="s">
        <v>386</v>
      </c>
      <c r="B50" s="192">
        <v>200</v>
      </c>
      <c r="C50" s="192">
        <v>246</v>
      </c>
      <c r="D50" s="192">
        <f t="shared" si="2"/>
        <v>46</v>
      </c>
      <c r="E50" s="194">
        <f t="shared" si="3"/>
        <v>18.6991869918699</v>
      </c>
      <c r="F50" s="191"/>
    </row>
    <row r="51" s="172" customFormat="1" ht="19.5" customHeight="1" spans="1:6">
      <c r="A51" s="191" t="s">
        <v>387</v>
      </c>
      <c r="B51" s="192"/>
      <c r="C51" s="192"/>
      <c r="D51" s="192">
        <f t="shared" si="2"/>
        <v>0</v>
      </c>
      <c r="E51" s="194"/>
      <c r="F51" s="191"/>
    </row>
    <row r="52" s="172" customFormat="1" ht="19.5" customHeight="1" spans="1:6">
      <c r="A52" s="191" t="s">
        <v>388</v>
      </c>
      <c r="B52" s="192"/>
      <c r="C52" s="192"/>
      <c r="D52" s="192">
        <f t="shared" si="2"/>
        <v>0</v>
      </c>
      <c r="E52" s="194"/>
      <c r="F52" s="191"/>
    </row>
    <row r="53" s="172" customFormat="1" ht="19.5" customHeight="1" spans="1:6">
      <c r="A53" s="191" t="s">
        <v>389</v>
      </c>
      <c r="B53" s="192"/>
      <c r="C53" s="192"/>
      <c r="D53" s="192">
        <f t="shared" si="2"/>
        <v>0</v>
      </c>
      <c r="E53" s="194"/>
      <c r="F53" s="191"/>
    </row>
    <row r="54" s="172" customFormat="1" ht="19.5" customHeight="1" spans="1:6">
      <c r="A54" s="191" t="s">
        <v>390</v>
      </c>
      <c r="B54" s="192"/>
      <c r="C54" s="192"/>
      <c r="D54" s="192">
        <f t="shared" si="2"/>
        <v>0</v>
      </c>
      <c r="E54" s="194"/>
      <c r="F54" s="191"/>
    </row>
    <row r="55" s="172" customFormat="1" ht="19.5" customHeight="1" spans="1:6">
      <c r="A55" s="191" t="s">
        <v>391</v>
      </c>
      <c r="B55" s="192">
        <v>2800</v>
      </c>
      <c r="C55" s="192">
        <v>2967</v>
      </c>
      <c r="D55" s="192">
        <f t="shared" si="2"/>
        <v>167</v>
      </c>
      <c r="E55" s="194">
        <f t="shared" si="3"/>
        <v>5.62858105830806</v>
      </c>
      <c r="F55" s="191"/>
    </row>
    <row r="56" s="174" customFormat="1" ht="19.5" customHeight="1" spans="1:6">
      <c r="A56" s="188" t="s">
        <v>392</v>
      </c>
      <c r="B56" s="189">
        <f>SUM(B57:B70)</f>
        <v>2150</v>
      </c>
      <c r="C56" s="189">
        <f>SUM(C57:C70)</f>
        <v>2232</v>
      </c>
      <c r="D56" s="189">
        <f t="shared" si="2"/>
        <v>82</v>
      </c>
      <c r="E56" s="190">
        <f t="shared" si="3"/>
        <v>3.67383512544803</v>
      </c>
      <c r="F56" s="188"/>
    </row>
    <row r="57" s="172" customFormat="1" ht="19.5" customHeight="1" spans="1:6">
      <c r="A57" s="191" t="s">
        <v>393</v>
      </c>
      <c r="B57" s="192"/>
      <c r="C57" s="192"/>
      <c r="D57" s="192">
        <f t="shared" si="2"/>
        <v>0</v>
      </c>
      <c r="E57" s="194"/>
      <c r="F57" s="191"/>
    </row>
    <row r="58" s="172" customFormat="1" ht="19.5" customHeight="1" spans="1:6">
      <c r="A58" s="191" t="s">
        <v>394</v>
      </c>
      <c r="B58" s="192">
        <v>1200</v>
      </c>
      <c r="C58" s="192">
        <v>1225</v>
      </c>
      <c r="D58" s="192">
        <f t="shared" si="2"/>
        <v>25</v>
      </c>
      <c r="E58" s="194">
        <f t="shared" si="3"/>
        <v>2.04081632653061</v>
      </c>
      <c r="F58" s="191"/>
    </row>
    <row r="59" s="172" customFormat="1" ht="19.5" customHeight="1" spans="1:6">
      <c r="A59" s="191" t="s">
        <v>395</v>
      </c>
      <c r="B59" s="192">
        <v>150</v>
      </c>
      <c r="C59" s="192">
        <v>169</v>
      </c>
      <c r="D59" s="192">
        <f t="shared" si="2"/>
        <v>19</v>
      </c>
      <c r="E59" s="194">
        <f t="shared" si="3"/>
        <v>11.2426035502959</v>
      </c>
      <c r="F59" s="191"/>
    </row>
    <row r="60" s="172" customFormat="1" ht="19.5" customHeight="1" spans="1:6">
      <c r="A60" s="191" t="s">
        <v>396</v>
      </c>
      <c r="B60" s="192"/>
      <c r="C60" s="192"/>
      <c r="D60" s="192">
        <f t="shared" si="2"/>
        <v>0</v>
      </c>
      <c r="E60" s="194"/>
      <c r="F60" s="191"/>
    </row>
    <row r="61" s="172" customFormat="1" ht="19.5" customHeight="1" spans="1:6">
      <c r="A61" s="191" t="s">
        <v>397</v>
      </c>
      <c r="B61" s="192"/>
      <c r="C61" s="192">
        <v>60</v>
      </c>
      <c r="D61" s="192">
        <f t="shared" si="2"/>
        <v>60</v>
      </c>
      <c r="E61" s="194">
        <f t="shared" si="3"/>
        <v>100</v>
      </c>
      <c r="F61" s="191"/>
    </row>
    <row r="62" s="172" customFormat="1" ht="19.5" customHeight="1" spans="1:6">
      <c r="A62" s="191" t="s">
        <v>398</v>
      </c>
      <c r="B62" s="192"/>
      <c r="C62" s="192"/>
      <c r="D62" s="192">
        <f t="shared" si="2"/>
        <v>0</v>
      </c>
      <c r="E62" s="194"/>
      <c r="F62" s="191"/>
    </row>
    <row r="63" s="172" customFormat="1" ht="19.5" customHeight="1" spans="1:6">
      <c r="A63" s="191" t="s">
        <v>399</v>
      </c>
      <c r="B63" s="192"/>
      <c r="C63" s="192"/>
      <c r="D63" s="192">
        <f t="shared" si="2"/>
        <v>0</v>
      </c>
      <c r="E63" s="194"/>
      <c r="F63" s="191"/>
    </row>
    <row r="64" s="172" customFormat="1" ht="19.5" customHeight="1" spans="1:6">
      <c r="A64" s="191" t="s">
        <v>400</v>
      </c>
      <c r="B64" s="192"/>
      <c r="C64" s="192"/>
      <c r="D64" s="192">
        <f t="shared" si="2"/>
        <v>0</v>
      </c>
      <c r="E64" s="194"/>
      <c r="F64" s="191"/>
    </row>
    <row r="65" s="172" customFormat="1" ht="19.5" customHeight="1" spans="1:6">
      <c r="A65" s="191" t="s">
        <v>401</v>
      </c>
      <c r="B65" s="192"/>
      <c r="C65" s="192"/>
      <c r="D65" s="192">
        <f t="shared" si="2"/>
        <v>0</v>
      </c>
      <c r="E65" s="194"/>
      <c r="F65" s="191"/>
    </row>
    <row r="66" s="172" customFormat="1" ht="19.5" customHeight="1" spans="1:6">
      <c r="A66" s="191" t="s">
        <v>402</v>
      </c>
      <c r="B66" s="192"/>
      <c r="C66" s="192"/>
      <c r="D66" s="192">
        <f t="shared" si="2"/>
        <v>0</v>
      </c>
      <c r="E66" s="194"/>
      <c r="F66" s="191"/>
    </row>
    <row r="67" s="172" customFormat="1" ht="19.5" customHeight="1" spans="1:6">
      <c r="A67" s="191" t="s">
        <v>403</v>
      </c>
      <c r="B67" s="192"/>
      <c r="C67" s="192"/>
      <c r="D67" s="192">
        <f t="shared" si="2"/>
        <v>0</v>
      </c>
      <c r="E67" s="194"/>
      <c r="F67" s="191"/>
    </row>
    <row r="68" s="172" customFormat="1" ht="19.5" customHeight="1" spans="1:6">
      <c r="A68" s="191" t="s">
        <v>404</v>
      </c>
      <c r="B68" s="192"/>
      <c r="C68" s="192"/>
      <c r="D68" s="192">
        <f t="shared" si="2"/>
        <v>0</v>
      </c>
      <c r="E68" s="194"/>
      <c r="F68" s="191"/>
    </row>
    <row r="69" s="172" customFormat="1" ht="19.5" customHeight="1" spans="1:6">
      <c r="A69" s="191" t="s">
        <v>405</v>
      </c>
      <c r="B69" s="192"/>
      <c r="C69" s="192"/>
      <c r="D69" s="192">
        <f t="shared" ref="D69:D81" si="4">C69-B69</f>
        <v>0</v>
      </c>
      <c r="E69" s="194"/>
      <c r="F69" s="191"/>
    </row>
    <row r="70" s="172" customFormat="1" ht="19.5" customHeight="1" spans="1:6">
      <c r="A70" s="191" t="s">
        <v>406</v>
      </c>
      <c r="B70" s="192">
        <v>800</v>
      </c>
      <c r="C70" s="192">
        <v>778</v>
      </c>
      <c r="D70" s="192">
        <f t="shared" si="4"/>
        <v>-22</v>
      </c>
      <c r="E70" s="194">
        <f t="shared" ref="E70:E81" si="5">D70/C70*100</f>
        <v>-2.82776349614396</v>
      </c>
      <c r="F70" s="191"/>
    </row>
    <row r="71" s="174" customFormat="1" ht="19.5" customHeight="1" spans="1:6">
      <c r="A71" s="188" t="s">
        <v>407</v>
      </c>
      <c r="B71" s="189">
        <f>SUM(B72:B75)</f>
        <v>24</v>
      </c>
      <c r="C71" s="189">
        <f>SUM(C72:C75)</f>
        <v>24</v>
      </c>
      <c r="D71" s="189">
        <f t="shared" si="4"/>
        <v>0</v>
      </c>
      <c r="E71" s="190">
        <f t="shared" si="5"/>
        <v>0</v>
      </c>
      <c r="F71" s="188"/>
    </row>
    <row r="72" s="172" customFormat="1" ht="19.5" customHeight="1" spans="1:6">
      <c r="A72" s="191" t="s">
        <v>408</v>
      </c>
      <c r="B72" s="192"/>
      <c r="C72" s="192"/>
      <c r="D72" s="192">
        <f t="shared" si="4"/>
        <v>0</v>
      </c>
      <c r="E72" s="194"/>
      <c r="F72" s="191"/>
    </row>
    <row r="73" s="172" customFormat="1" ht="19.5" customHeight="1" spans="1:6">
      <c r="A73" s="191" t="s">
        <v>409</v>
      </c>
      <c r="B73" s="192">
        <v>12</v>
      </c>
      <c r="C73" s="192">
        <v>12</v>
      </c>
      <c r="D73" s="192">
        <f t="shared" si="4"/>
        <v>0</v>
      </c>
      <c r="E73" s="194">
        <f t="shared" si="5"/>
        <v>0</v>
      </c>
      <c r="F73" s="191"/>
    </row>
    <row r="74" s="172" customFormat="1" ht="19.5" customHeight="1" spans="1:6">
      <c r="A74" s="191" t="s">
        <v>410</v>
      </c>
      <c r="B74" s="192"/>
      <c r="C74" s="192"/>
      <c r="D74" s="192">
        <f t="shared" si="4"/>
        <v>0</v>
      </c>
      <c r="E74" s="194"/>
      <c r="F74" s="191"/>
    </row>
    <row r="75" s="172" customFormat="1" ht="19.5" customHeight="1" spans="1:6">
      <c r="A75" s="191" t="s">
        <v>411</v>
      </c>
      <c r="B75" s="192">
        <v>12</v>
      </c>
      <c r="C75" s="192">
        <v>12</v>
      </c>
      <c r="D75" s="192">
        <f t="shared" si="4"/>
        <v>0</v>
      </c>
      <c r="E75" s="194">
        <f t="shared" si="5"/>
        <v>0</v>
      </c>
      <c r="F75" s="191"/>
    </row>
    <row r="76" s="174" customFormat="1" ht="19.5" customHeight="1" spans="1:6">
      <c r="A76" s="188" t="s">
        <v>412</v>
      </c>
      <c r="B76" s="189">
        <f>SUM(B77:B78)</f>
        <v>2</v>
      </c>
      <c r="C76" s="189">
        <f>SUM(C77:C78)</f>
        <v>2754</v>
      </c>
      <c r="D76" s="189">
        <f t="shared" si="4"/>
        <v>2752</v>
      </c>
      <c r="E76" s="190">
        <f t="shared" si="5"/>
        <v>99.9273783587509</v>
      </c>
      <c r="F76" s="188"/>
    </row>
    <row r="77" s="172" customFormat="1" ht="19.5" customHeight="1" spans="1:6">
      <c r="A77" s="191" t="s">
        <v>413</v>
      </c>
      <c r="B77" s="192"/>
      <c r="C77" s="192">
        <v>2752</v>
      </c>
      <c r="D77" s="192">
        <f t="shared" si="4"/>
        <v>2752</v>
      </c>
      <c r="E77" s="194">
        <f t="shared" si="5"/>
        <v>100</v>
      </c>
      <c r="F77" s="191"/>
    </row>
    <row r="78" s="172" customFormat="1" ht="19.5" customHeight="1" spans="1:6">
      <c r="A78" s="191" t="s">
        <v>414</v>
      </c>
      <c r="B78" s="192">
        <v>2</v>
      </c>
      <c r="C78" s="192">
        <v>2</v>
      </c>
      <c r="D78" s="192">
        <f t="shared" si="4"/>
        <v>0</v>
      </c>
      <c r="E78" s="194">
        <f t="shared" si="5"/>
        <v>0</v>
      </c>
      <c r="F78" s="191"/>
    </row>
    <row r="79" s="174" customFormat="1" ht="19.5" customHeight="1" spans="1:6">
      <c r="A79" s="188" t="s">
        <v>415</v>
      </c>
      <c r="B79" s="189">
        <f>SUM(B80)</f>
        <v>0</v>
      </c>
      <c r="C79" s="189">
        <f>SUM(C80)</f>
        <v>56</v>
      </c>
      <c r="D79" s="189">
        <f t="shared" si="4"/>
        <v>56</v>
      </c>
      <c r="E79" s="190">
        <f t="shared" si="5"/>
        <v>100</v>
      </c>
      <c r="F79" s="188"/>
    </row>
    <row r="80" s="172" customFormat="1" ht="19.5" customHeight="1" spans="1:6">
      <c r="A80" s="191" t="s">
        <v>416</v>
      </c>
      <c r="B80" s="192"/>
      <c r="C80" s="192">
        <v>56</v>
      </c>
      <c r="D80" s="192">
        <f t="shared" si="4"/>
        <v>56</v>
      </c>
      <c r="E80" s="194">
        <f t="shared" si="5"/>
        <v>100</v>
      </c>
      <c r="F80" s="191"/>
    </row>
    <row r="81" s="174" customFormat="1" ht="19.5" customHeight="1" spans="1:6">
      <c r="A81" s="197" t="s">
        <v>332</v>
      </c>
      <c r="B81" s="189">
        <f>SUM(B5,B14,B42,B56,B71,B76,B79)</f>
        <v>76486</v>
      </c>
      <c r="C81" s="189">
        <f>SUM(C5,C14,C42,C56,C71,C76,C79)</f>
        <v>79798</v>
      </c>
      <c r="D81" s="189">
        <f t="shared" si="4"/>
        <v>3312</v>
      </c>
      <c r="E81" s="190">
        <f t="shared" si="5"/>
        <v>4.15047996190381</v>
      </c>
      <c r="F81" s="188"/>
    </row>
  </sheetData>
  <mergeCells count="1">
    <mergeCell ref="A2:F2"/>
  </mergeCells>
  <printOptions horizontalCentered="1"/>
  <pageMargins left="0.393055555555556" right="0.393055555555556" top="0.786805555555556" bottom="0.590277777777778" header="0.393055555555556" footer="0.393055555555556"/>
  <pageSetup paperSize="9" firstPageNumber="17" orientation="landscape" useFirstPageNumber="1"/>
  <headerFooter alignWithMargins="0">
    <oddFooter>&amp;C&amp;"宋体,常规"&amp;12&amp;P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.2857142857143" defaultRowHeight="15.75" outlineLevelCol="7"/>
  <cols>
    <col min="1" max="1" width="62.8571428571429" style="147" customWidth="1"/>
    <col min="2" max="2" width="14.2857142857143" style="148" customWidth="1"/>
    <col min="3" max="3" width="62.8571428571429" style="147" customWidth="1"/>
    <col min="4" max="4" width="39.1428571428571" style="148" hidden="1" customWidth="1"/>
    <col min="5" max="5" width="3.28571428571429" style="148" hidden="1" customWidth="1"/>
    <col min="6" max="6" width="24.8571428571429" style="148" hidden="1" customWidth="1"/>
    <col min="7" max="7" width="16.1428571428571" style="148" hidden="1" customWidth="1"/>
    <col min="8" max="8" width="19.2857142857143" style="148" hidden="1" customWidth="1"/>
    <col min="9" max="11" width="39.1428571428571" style="148" customWidth="1"/>
    <col min="12" max="256" width="10.2857142857143" style="148"/>
    <col min="257" max="257" width="62.8571428571429" style="148" customWidth="1"/>
    <col min="258" max="258" width="14.2857142857143" style="148" customWidth="1"/>
    <col min="259" max="259" width="62.8571428571429" style="148" customWidth="1"/>
    <col min="260" max="264" width="10.2857142857143" style="148" hidden="1" customWidth="1"/>
    <col min="265" max="267" width="39.1428571428571" style="148" customWidth="1"/>
    <col min="268" max="512" width="10.2857142857143" style="148"/>
    <col min="513" max="513" width="62.8571428571429" style="148" customWidth="1"/>
    <col min="514" max="514" width="14.2857142857143" style="148" customWidth="1"/>
    <col min="515" max="515" width="62.8571428571429" style="148" customWidth="1"/>
    <col min="516" max="520" width="10.2857142857143" style="148" hidden="1" customWidth="1"/>
    <col min="521" max="523" width="39.1428571428571" style="148" customWidth="1"/>
    <col min="524" max="768" width="10.2857142857143" style="148"/>
    <col min="769" max="769" width="62.8571428571429" style="148" customWidth="1"/>
    <col min="770" max="770" width="14.2857142857143" style="148" customWidth="1"/>
    <col min="771" max="771" width="62.8571428571429" style="148" customWidth="1"/>
    <col min="772" max="776" width="10.2857142857143" style="148" hidden="1" customWidth="1"/>
    <col min="777" max="779" width="39.1428571428571" style="148" customWidth="1"/>
    <col min="780" max="1024" width="10.2857142857143" style="148"/>
    <col min="1025" max="1025" width="62.8571428571429" style="148" customWidth="1"/>
    <col min="1026" max="1026" width="14.2857142857143" style="148" customWidth="1"/>
    <col min="1027" max="1027" width="62.8571428571429" style="148" customWidth="1"/>
    <col min="1028" max="1032" width="10.2857142857143" style="148" hidden="1" customWidth="1"/>
    <col min="1033" max="1035" width="39.1428571428571" style="148" customWidth="1"/>
    <col min="1036" max="1280" width="10.2857142857143" style="148"/>
    <col min="1281" max="1281" width="62.8571428571429" style="148" customWidth="1"/>
    <col min="1282" max="1282" width="14.2857142857143" style="148" customWidth="1"/>
    <col min="1283" max="1283" width="62.8571428571429" style="148" customWidth="1"/>
    <col min="1284" max="1288" width="10.2857142857143" style="148" hidden="1" customWidth="1"/>
    <col min="1289" max="1291" width="39.1428571428571" style="148" customWidth="1"/>
    <col min="1292" max="1536" width="10.2857142857143" style="148"/>
    <col min="1537" max="1537" width="62.8571428571429" style="148" customWidth="1"/>
    <col min="1538" max="1538" width="14.2857142857143" style="148" customWidth="1"/>
    <col min="1539" max="1539" width="62.8571428571429" style="148" customWidth="1"/>
    <col min="1540" max="1544" width="10.2857142857143" style="148" hidden="1" customWidth="1"/>
    <col min="1545" max="1547" width="39.1428571428571" style="148" customWidth="1"/>
    <col min="1548" max="1792" width="10.2857142857143" style="148"/>
    <col min="1793" max="1793" width="62.8571428571429" style="148" customWidth="1"/>
    <col min="1794" max="1794" width="14.2857142857143" style="148" customWidth="1"/>
    <col min="1795" max="1795" width="62.8571428571429" style="148" customWidth="1"/>
    <col min="1796" max="1800" width="10.2857142857143" style="148" hidden="1" customWidth="1"/>
    <col min="1801" max="1803" width="39.1428571428571" style="148" customWidth="1"/>
    <col min="1804" max="2048" width="10.2857142857143" style="148"/>
    <col min="2049" max="2049" width="62.8571428571429" style="148" customWidth="1"/>
    <col min="2050" max="2050" width="14.2857142857143" style="148" customWidth="1"/>
    <col min="2051" max="2051" width="62.8571428571429" style="148" customWidth="1"/>
    <col min="2052" max="2056" width="10.2857142857143" style="148" hidden="1" customWidth="1"/>
    <col min="2057" max="2059" width="39.1428571428571" style="148" customWidth="1"/>
    <col min="2060" max="2304" width="10.2857142857143" style="148"/>
    <col min="2305" max="2305" width="62.8571428571429" style="148" customWidth="1"/>
    <col min="2306" max="2306" width="14.2857142857143" style="148" customWidth="1"/>
    <col min="2307" max="2307" width="62.8571428571429" style="148" customWidth="1"/>
    <col min="2308" max="2312" width="10.2857142857143" style="148" hidden="1" customWidth="1"/>
    <col min="2313" max="2315" width="39.1428571428571" style="148" customWidth="1"/>
    <col min="2316" max="2560" width="10.2857142857143" style="148"/>
    <col min="2561" max="2561" width="62.8571428571429" style="148" customWidth="1"/>
    <col min="2562" max="2562" width="14.2857142857143" style="148" customWidth="1"/>
    <col min="2563" max="2563" width="62.8571428571429" style="148" customWidth="1"/>
    <col min="2564" max="2568" width="10.2857142857143" style="148" hidden="1" customWidth="1"/>
    <col min="2569" max="2571" width="39.1428571428571" style="148" customWidth="1"/>
    <col min="2572" max="2816" width="10.2857142857143" style="148"/>
    <col min="2817" max="2817" width="62.8571428571429" style="148" customWidth="1"/>
    <col min="2818" max="2818" width="14.2857142857143" style="148" customWidth="1"/>
    <col min="2819" max="2819" width="62.8571428571429" style="148" customWidth="1"/>
    <col min="2820" max="2824" width="10.2857142857143" style="148" hidden="1" customWidth="1"/>
    <col min="2825" max="2827" width="39.1428571428571" style="148" customWidth="1"/>
    <col min="2828" max="3072" width="10.2857142857143" style="148"/>
    <col min="3073" max="3073" width="62.8571428571429" style="148" customWidth="1"/>
    <col min="3074" max="3074" width="14.2857142857143" style="148" customWidth="1"/>
    <col min="3075" max="3075" width="62.8571428571429" style="148" customWidth="1"/>
    <col min="3076" max="3080" width="10.2857142857143" style="148" hidden="1" customWidth="1"/>
    <col min="3081" max="3083" width="39.1428571428571" style="148" customWidth="1"/>
    <col min="3084" max="3328" width="10.2857142857143" style="148"/>
    <col min="3329" max="3329" width="62.8571428571429" style="148" customWidth="1"/>
    <col min="3330" max="3330" width="14.2857142857143" style="148" customWidth="1"/>
    <col min="3331" max="3331" width="62.8571428571429" style="148" customWidth="1"/>
    <col min="3332" max="3336" width="10.2857142857143" style="148" hidden="1" customWidth="1"/>
    <col min="3337" max="3339" width="39.1428571428571" style="148" customWidth="1"/>
    <col min="3340" max="3584" width="10.2857142857143" style="148"/>
    <col min="3585" max="3585" width="62.8571428571429" style="148" customWidth="1"/>
    <col min="3586" max="3586" width="14.2857142857143" style="148" customWidth="1"/>
    <col min="3587" max="3587" width="62.8571428571429" style="148" customWidth="1"/>
    <col min="3588" max="3592" width="10.2857142857143" style="148" hidden="1" customWidth="1"/>
    <col min="3593" max="3595" width="39.1428571428571" style="148" customWidth="1"/>
    <col min="3596" max="3840" width="10.2857142857143" style="148"/>
    <col min="3841" max="3841" width="62.8571428571429" style="148" customWidth="1"/>
    <col min="3842" max="3842" width="14.2857142857143" style="148" customWidth="1"/>
    <col min="3843" max="3843" width="62.8571428571429" style="148" customWidth="1"/>
    <col min="3844" max="3848" width="10.2857142857143" style="148" hidden="1" customWidth="1"/>
    <col min="3849" max="3851" width="39.1428571428571" style="148" customWidth="1"/>
    <col min="3852" max="4096" width="10.2857142857143" style="148"/>
    <col min="4097" max="4097" width="62.8571428571429" style="148" customWidth="1"/>
    <col min="4098" max="4098" width="14.2857142857143" style="148" customWidth="1"/>
    <col min="4099" max="4099" width="62.8571428571429" style="148" customWidth="1"/>
    <col min="4100" max="4104" width="10.2857142857143" style="148" hidden="1" customWidth="1"/>
    <col min="4105" max="4107" width="39.1428571428571" style="148" customWidth="1"/>
    <col min="4108" max="4352" width="10.2857142857143" style="148"/>
    <col min="4353" max="4353" width="62.8571428571429" style="148" customWidth="1"/>
    <col min="4354" max="4354" width="14.2857142857143" style="148" customWidth="1"/>
    <col min="4355" max="4355" width="62.8571428571429" style="148" customWidth="1"/>
    <col min="4356" max="4360" width="10.2857142857143" style="148" hidden="1" customWidth="1"/>
    <col min="4361" max="4363" width="39.1428571428571" style="148" customWidth="1"/>
    <col min="4364" max="4608" width="10.2857142857143" style="148"/>
    <col min="4609" max="4609" width="62.8571428571429" style="148" customWidth="1"/>
    <col min="4610" max="4610" width="14.2857142857143" style="148" customWidth="1"/>
    <col min="4611" max="4611" width="62.8571428571429" style="148" customWidth="1"/>
    <col min="4612" max="4616" width="10.2857142857143" style="148" hidden="1" customWidth="1"/>
    <col min="4617" max="4619" width="39.1428571428571" style="148" customWidth="1"/>
    <col min="4620" max="4864" width="10.2857142857143" style="148"/>
    <col min="4865" max="4865" width="62.8571428571429" style="148" customWidth="1"/>
    <col min="4866" max="4866" width="14.2857142857143" style="148" customWidth="1"/>
    <col min="4867" max="4867" width="62.8571428571429" style="148" customWidth="1"/>
    <col min="4868" max="4872" width="10.2857142857143" style="148" hidden="1" customWidth="1"/>
    <col min="4873" max="4875" width="39.1428571428571" style="148" customWidth="1"/>
    <col min="4876" max="5120" width="10.2857142857143" style="148"/>
    <col min="5121" max="5121" width="62.8571428571429" style="148" customWidth="1"/>
    <col min="5122" max="5122" width="14.2857142857143" style="148" customWidth="1"/>
    <col min="5123" max="5123" width="62.8571428571429" style="148" customWidth="1"/>
    <col min="5124" max="5128" width="10.2857142857143" style="148" hidden="1" customWidth="1"/>
    <col min="5129" max="5131" width="39.1428571428571" style="148" customWidth="1"/>
    <col min="5132" max="5376" width="10.2857142857143" style="148"/>
    <col min="5377" max="5377" width="62.8571428571429" style="148" customWidth="1"/>
    <col min="5378" max="5378" width="14.2857142857143" style="148" customWidth="1"/>
    <col min="5379" max="5379" width="62.8571428571429" style="148" customWidth="1"/>
    <col min="5380" max="5384" width="10.2857142857143" style="148" hidden="1" customWidth="1"/>
    <col min="5385" max="5387" width="39.1428571428571" style="148" customWidth="1"/>
    <col min="5388" max="5632" width="10.2857142857143" style="148"/>
    <col min="5633" max="5633" width="62.8571428571429" style="148" customWidth="1"/>
    <col min="5634" max="5634" width="14.2857142857143" style="148" customWidth="1"/>
    <col min="5635" max="5635" width="62.8571428571429" style="148" customWidth="1"/>
    <col min="5636" max="5640" width="10.2857142857143" style="148" hidden="1" customWidth="1"/>
    <col min="5641" max="5643" width="39.1428571428571" style="148" customWidth="1"/>
    <col min="5644" max="5888" width="10.2857142857143" style="148"/>
    <col min="5889" max="5889" width="62.8571428571429" style="148" customWidth="1"/>
    <col min="5890" max="5890" width="14.2857142857143" style="148" customWidth="1"/>
    <col min="5891" max="5891" width="62.8571428571429" style="148" customWidth="1"/>
    <col min="5892" max="5896" width="10.2857142857143" style="148" hidden="1" customWidth="1"/>
    <col min="5897" max="5899" width="39.1428571428571" style="148" customWidth="1"/>
    <col min="5900" max="6144" width="10.2857142857143" style="148"/>
    <col min="6145" max="6145" width="62.8571428571429" style="148" customWidth="1"/>
    <col min="6146" max="6146" width="14.2857142857143" style="148" customWidth="1"/>
    <col min="6147" max="6147" width="62.8571428571429" style="148" customWidth="1"/>
    <col min="6148" max="6152" width="10.2857142857143" style="148" hidden="1" customWidth="1"/>
    <col min="6153" max="6155" width="39.1428571428571" style="148" customWidth="1"/>
    <col min="6156" max="6400" width="10.2857142857143" style="148"/>
    <col min="6401" max="6401" width="62.8571428571429" style="148" customWidth="1"/>
    <col min="6402" max="6402" width="14.2857142857143" style="148" customWidth="1"/>
    <col min="6403" max="6403" width="62.8571428571429" style="148" customWidth="1"/>
    <col min="6404" max="6408" width="10.2857142857143" style="148" hidden="1" customWidth="1"/>
    <col min="6409" max="6411" width="39.1428571428571" style="148" customWidth="1"/>
    <col min="6412" max="6656" width="10.2857142857143" style="148"/>
    <col min="6657" max="6657" width="62.8571428571429" style="148" customWidth="1"/>
    <col min="6658" max="6658" width="14.2857142857143" style="148" customWidth="1"/>
    <col min="6659" max="6659" width="62.8571428571429" style="148" customWidth="1"/>
    <col min="6660" max="6664" width="10.2857142857143" style="148" hidden="1" customWidth="1"/>
    <col min="6665" max="6667" width="39.1428571428571" style="148" customWidth="1"/>
    <col min="6668" max="6912" width="10.2857142857143" style="148"/>
    <col min="6913" max="6913" width="62.8571428571429" style="148" customWidth="1"/>
    <col min="6914" max="6914" width="14.2857142857143" style="148" customWidth="1"/>
    <col min="6915" max="6915" width="62.8571428571429" style="148" customWidth="1"/>
    <col min="6916" max="6920" width="10.2857142857143" style="148" hidden="1" customWidth="1"/>
    <col min="6921" max="6923" width="39.1428571428571" style="148" customWidth="1"/>
    <col min="6924" max="7168" width="10.2857142857143" style="148"/>
    <col min="7169" max="7169" width="62.8571428571429" style="148" customWidth="1"/>
    <col min="7170" max="7170" width="14.2857142857143" style="148" customWidth="1"/>
    <col min="7171" max="7171" width="62.8571428571429" style="148" customWidth="1"/>
    <col min="7172" max="7176" width="10.2857142857143" style="148" hidden="1" customWidth="1"/>
    <col min="7177" max="7179" width="39.1428571428571" style="148" customWidth="1"/>
    <col min="7180" max="7424" width="10.2857142857143" style="148"/>
    <col min="7425" max="7425" width="62.8571428571429" style="148" customWidth="1"/>
    <col min="7426" max="7426" width="14.2857142857143" style="148" customWidth="1"/>
    <col min="7427" max="7427" width="62.8571428571429" style="148" customWidth="1"/>
    <col min="7428" max="7432" width="10.2857142857143" style="148" hidden="1" customWidth="1"/>
    <col min="7433" max="7435" width="39.1428571428571" style="148" customWidth="1"/>
    <col min="7436" max="7680" width="10.2857142857143" style="148"/>
    <col min="7681" max="7681" width="62.8571428571429" style="148" customWidth="1"/>
    <col min="7682" max="7682" width="14.2857142857143" style="148" customWidth="1"/>
    <col min="7683" max="7683" width="62.8571428571429" style="148" customWidth="1"/>
    <col min="7684" max="7688" width="10.2857142857143" style="148" hidden="1" customWidth="1"/>
    <col min="7689" max="7691" width="39.1428571428571" style="148" customWidth="1"/>
    <col min="7692" max="7936" width="10.2857142857143" style="148"/>
    <col min="7937" max="7937" width="62.8571428571429" style="148" customWidth="1"/>
    <col min="7938" max="7938" width="14.2857142857143" style="148" customWidth="1"/>
    <col min="7939" max="7939" width="62.8571428571429" style="148" customWidth="1"/>
    <col min="7940" max="7944" width="10.2857142857143" style="148" hidden="1" customWidth="1"/>
    <col min="7945" max="7947" width="39.1428571428571" style="148" customWidth="1"/>
    <col min="7948" max="8192" width="10.2857142857143" style="148"/>
    <col min="8193" max="8193" width="62.8571428571429" style="148" customWidth="1"/>
    <col min="8194" max="8194" width="14.2857142857143" style="148" customWidth="1"/>
    <col min="8195" max="8195" width="62.8571428571429" style="148" customWidth="1"/>
    <col min="8196" max="8200" width="10.2857142857143" style="148" hidden="1" customWidth="1"/>
    <col min="8201" max="8203" width="39.1428571428571" style="148" customWidth="1"/>
    <col min="8204" max="8448" width="10.2857142857143" style="148"/>
    <col min="8449" max="8449" width="62.8571428571429" style="148" customWidth="1"/>
    <col min="8450" max="8450" width="14.2857142857143" style="148" customWidth="1"/>
    <col min="8451" max="8451" width="62.8571428571429" style="148" customWidth="1"/>
    <col min="8452" max="8456" width="10.2857142857143" style="148" hidden="1" customWidth="1"/>
    <col min="8457" max="8459" width="39.1428571428571" style="148" customWidth="1"/>
    <col min="8460" max="8704" width="10.2857142857143" style="148"/>
    <col min="8705" max="8705" width="62.8571428571429" style="148" customWidth="1"/>
    <col min="8706" max="8706" width="14.2857142857143" style="148" customWidth="1"/>
    <col min="8707" max="8707" width="62.8571428571429" style="148" customWidth="1"/>
    <col min="8708" max="8712" width="10.2857142857143" style="148" hidden="1" customWidth="1"/>
    <col min="8713" max="8715" width="39.1428571428571" style="148" customWidth="1"/>
    <col min="8716" max="8960" width="10.2857142857143" style="148"/>
    <col min="8961" max="8961" width="62.8571428571429" style="148" customWidth="1"/>
    <col min="8962" max="8962" width="14.2857142857143" style="148" customWidth="1"/>
    <col min="8963" max="8963" width="62.8571428571429" style="148" customWidth="1"/>
    <col min="8964" max="8968" width="10.2857142857143" style="148" hidden="1" customWidth="1"/>
    <col min="8969" max="8971" width="39.1428571428571" style="148" customWidth="1"/>
    <col min="8972" max="9216" width="10.2857142857143" style="148"/>
    <col min="9217" max="9217" width="62.8571428571429" style="148" customWidth="1"/>
    <col min="9218" max="9218" width="14.2857142857143" style="148" customWidth="1"/>
    <col min="9219" max="9219" width="62.8571428571429" style="148" customWidth="1"/>
    <col min="9220" max="9224" width="10.2857142857143" style="148" hidden="1" customWidth="1"/>
    <col min="9225" max="9227" width="39.1428571428571" style="148" customWidth="1"/>
    <col min="9228" max="9472" width="10.2857142857143" style="148"/>
    <col min="9473" max="9473" width="62.8571428571429" style="148" customWidth="1"/>
    <col min="9474" max="9474" width="14.2857142857143" style="148" customWidth="1"/>
    <col min="9475" max="9475" width="62.8571428571429" style="148" customWidth="1"/>
    <col min="9476" max="9480" width="10.2857142857143" style="148" hidden="1" customWidth="1"/>
    <col min="9481" max="9483" width="39.1428571428571" style="148" customWidth="1"/>
    <col min="9484" max="9728" width="10.2857142857143" style="148"/>
    <col min="9729" max="9729" width="62.8571428571429" style="148" customWidth="1"/>
    <col min="9730" max="9730" width="14.2857142857143" style="148" customWidth="1"/>
    <col min="9731" max="9731" width="62.8571428571429" style="148" customWidth="1"/>
    <col min="9732" max="9736" width="10.2857142857143" style="148" hidden="1" customWidth="1"/>
    <col min="9737" max="9739" width="39.1428571428571" style="148" customWidth="1"/>
    <col min="9740" max="9984" width="10.2857142857143" style="148"/>
    <col min="9985" max="9985" width="62.8571428571429" style="148" customWidth="1"/>
    <col min="9986" max="9986" width="14.2857142857143" style="148" customWidth="1"/>
    <col min="9987" max="9987" width="62.8571428571429" style="148" customWidth="1"/>
    <col min="9988" max="9992" width="10.2857142857143" style="148" hidden="1" customWidth="1"/>
    <col min="9993" max="9995" width="39.1428571428571" style="148" customWidth="1"/>
    <col min="9996" max="10240" width="10.2857142857143" style="148"/>
    <col min="10241" max="10241" width="62.8571428571429" style="148" customWidth="1"/>
    <col min="10242" max="10242" width="14.2857142857143" style="148" customWidth="1"/>
    <col min="10243" max="10243" width="62.8571428571429" style="148" customWidth="1"/>
    <col min="10244" max="10248" width="10.2857142857143" style="148" hidden="1" customWidth="1"/>
    <col min="10249" max="10251" width="39.1428571428571" style="148" customWidth="1"/>
    <col min="10252" max="10496" width="10.2857142857143" style="148"/>
    <col min="10497" max="10497" width="62.8571428571429" style="148" customWidth="1"/>
    <col min="10498" max="10498" width="14.2857142857143" style="148" customWidth="1"/>
    <col min="10499" max="10499" width="62.8571428571429" style="148" customWidth="1"/>
    <col min="10500" max="10504" width="10.2857142857143" style="148" hidden="1" customWidth="1"/>
    <col min="10505" max="10507" width="39.1428571428571" style="148" customWidth="1"/>
    <col min="10508" max="10752" width="10.2857142857143" style="148"/>
    <col min="10753" max="10753" width="62.8571428571429" style="148" customWidth="1"/>
    <col min="10754" max="10754" width="14.2857142857143" style="148" customWidth="1"/>
    <col min="10755" max="10755" width="62.8571428571429" style="148" customWidth="1"/>
    <col min="10756" max="10760" width="10.2857142857143" style="148" hidden="1" customWidth="1"/>
    <col min="10761" max="10763" width="39.1428571428571" style="148" customWidth="1"/>
    <col min="10764" max="11008" width="10.2857142857143" style="148"/>
    <col min="11009" max="11009" width="62.8571428571429" style="148" customWidth="1"/>
    <col min="11010" max="11010" width="14.2857142857143" style="148" customWidth="1"/>
    <col min="11011" max="11011" width="62.8571428571429" style="148" customWidth="1"/>
    <col min="11012" max="11016" width="10.2857142857143" style="148" hidden="1" customWidth="1"/>
    <col min="11017" max="11019" width="39.1428571428571" style="148" customWidth="1"/>
    <col min="11020" max="11264" width="10.2857142857143" style="148"/>
    <col min="11265" max="11265" width="62.8571428571429" style="148" customWidth="1"/>
    <col min="11266" max="11266" width="14.2857142857143" style="148" customWidth="1"/>
    <col min="11267" max="11267" width="62.8571428571429" style="148" customWidth="1"/>
    <col min="11268" max="11272" width="10.2857142857143" style="148" hidden="1" customWidth="1"/>
    <col min="11273" max="11275" width="39.1428571428571" style="148" customWidth="1"/>
    <col min="11276" max="11520" width="10.2857142857143" style="148"/>
    <col min="11521" max="11521" width="62.8571428571429" style="148" customWidth="1"/>
    <col min="11522" max="11522" width="14.2857142857143" style="148" customWidth="1"/>
    <col min="11523" max="11523" width="62.8571428571429" style="148" customWidth="1"/>
    <col min="11524" max="11528" width="10.2857142857143" style="148" hidden="1" customWidth="1"/>
    <col min="11529" max="11531" width="39.1428571428571" style="148" customWidth="1"/>
    <col min="11532" max="11776" width="10.2857142857143" style="148"/>
    <col min="11777" max="11777" width="62.8571428571429" style="148" customWidth="1"/>
    <col min="11778" max="11778" width="14.2857142857143" style="148" customWidth="1"/>
    <col min="11779" max="11779" width="62.8571428571429" style="148" customWidth="1"/>
    <col min="11780" max="11784" width="10.2857142857143" style="148" hidden="1" customWidth="1"/>
    <col min="11785" max="11787" width="39.1428571428571" style="148" customWidth="1"/>
    <col min="11788" max="12032" width="10.2857142857143" style="148"/>
    <col min="12033" max="12033" width="62.8571428571429" style="148" customWidth="1"/>
    <col min="12034" max="12034" width="14.2857142857143" style="148" customWidth="1"/>
    <col min="12035" max="12035" width="62.8571428571429" style="148" customWidth="1"/>
    <col min="12036" max="12040" width="10.2857142857143" style="148" hidden="1" customWidth="1"/>
    <col min="12041" max="12043" width="39.1428571428571" style="148" customWidth="1"/>
    <col min="12044" max="12288" width="10.2857142857143" style="148"/>
    <col min="12289" max="12289" width="62.8571428571429" style="148" customWidth="1"/>
    <col min="12290" max="12290" width="14.2857142857143" style="148" customWidth="1"/>
    <col min="12291" max="12291" width="62.8571428571429" style="148" customWidth="1"/>
    <col min="12292" max="12296" width="10.2857142857143" style="148" hidden="1" customWidth="1"/>
    <col min="12297" max="12299" width="39.1428571428571" style="148" customWidth="1"/>
    <col min="12300" max="12544" width="10.2857142857143" style="148"/>
    <col min="12545" max="12545" width="62.8571428571429" style="148" customWidth="1"/>
    <col min="12546" max="12546" width="14.2857142857143" style="148" customWidth="1"/>
    <col min="12547" max="12547" width="62.8571428571429" style="148" customWidth="1"/>
    <col min="12548" max="12552" width="10.2857142857143" style="148" hidden="1" customWidth="1"/>
    <col min="12553" max="12555" width="39.1428571428571" style="148" customWidth="1"/>
    <col min="12556" max="12800" width="10.2857142857143" style="148"/>
    <col min="12801" max="12801" width="62.8571428571429" style="148" customWidth="1"/>
    <col min="12802" max="12802" width="14.2857142857143" style="148" customWidth="1"/>
    <col min="12803" max="12803" width="62.8571428571429" style="148" customWidth="1"/>
    <col min="12804" max="12808" width="10.2857142857143" style="148" hidden="1" customWidth="1"/>
    <col min="12809" max="12811" width="39.1428571428571" style="148" customWidth="1"/>
    <col min="12812" max="13056" width="10.2857142857143" style="148"/>
    <col min="13057" max="13057" width="62.8571428571429" style="148" customWidth="1"/>
    <col min="13058" max="13058" width="14.2857142857143" style="148" customWidth="1"/>
    <col min="13059" max="13059" width="62.8571428571429" style="148" customWidth="1"/>
    <col min="13060" max="13064" width="10.2857142857143" style="148" hidden="1" customWidth="1"/>
    <col min="13065" max="13067" width="39.1428571428571" style="148" customWidth="1"/>
    <col min="13068" max="13312" width="10.2857142857143" style="148"/>
    <col min="13313" max="13313" width="62.8571428571429" style="148" customWidth="1"/>
    <col min="13314" max="13314" width="14.2857142857143" style="148" customWidth="1"/>
    <col min="13315" max="13315" width="62.8571428571429" style="148" customWidth="1"/>
    <col min="13316" max="13320" width="10.2857142857143" style="148" hidden="1" customWidth="1"/>
    <col min="13321" max="13323" width="39.1428571428571" style="148" customWidth="1"/>
    <col min="13324" max="13568" width="10.2857142857143" style="148"/>
    <col min="13569" max="13569" width="62.8571428571429" style="148" customWidth="1"/>
    <col min="13570" max="13570" width="14.2857142857143" style="148" customWidth="1"/>
    <col min="13571" max="13571" width="62.8571428571429" style="148" customWidth="1"/>
    <col min="13572" max="13576" width="10.2857142857143" style="148" hidden="1" customWidth="1"/>
    <col min="13577" max="13579" width="39.1428571428571" style="148" customWidth="1"/>
    <col min="13580" max="13824" width="10.2857142857143" style="148"/>
    <col min="13825" max="13825" width="62.8571428571429" style="148" customWidth="1"/>
    <col min="13826" max="13826" width="14.2857142857143" style="148" customWidth="1"/>
    <col min="13827" max="13827" width="62.8571428571429" style="148" customWidth="1"/>
    <col min="13828" max="13832" width="10.2857142857143" style="148" hidden="1" customWidth="1"/>
    <col min="13833" max="13835" width="39.1428571428571" style="148" customWidth="1"/>
    <col min="13836" max="14080" width="10.2857142857143" style="148"/>
    <col min="14081" max="14081" width="62.8571428571429" style="148" customWidth="1"/>
    <col min="14082" max="14082" width="14.2857142857143" style="148" customWidth="1"/>
    <col min="14083" max="14083" width="62.8571428571429" style="148" customWidth="1"/>
    <col min="14084" max="14088" width="10.2857142857143" style="148" hidden="1" customWidth="1"/>
    <col min="14089" max="14091" width="39.1428571428571" style="148" customWidth="1"/>
    <col min="14092" max="14336" width="10.2857142857143" style="148"/>
    <col min="14337" max="14337" width="62.8571428571429" style="148" customWidth="1"/>
    <col min="14338" max="14338" width="14.2857142857143" style="148" customWidth="1"/>
    <col min="14339" max="14339" width="62.8571428571429" style="148" customWidth="1"/>
    <col min="14340" max="14344" width="10.2857142857143" style="148" hidden="1" customWidth="1"/>
    <col min="14345" max="14347" width="39.1428571428571" style="148" customWidth="1"/>
    <col min="14348" max="14592" width="10.2857142857143" style="148"/>
    <col min="14593" max="14593" width="62.8571428571429" style="148" customWidth="1"/>
    <col min="14594" max="14594" width="14.2857142857143" style="148" customWidth="1"/>
    <col min="14595" max="14595" width="62.8571428571429" style="148" customWidth="1"/>
    <col min="14596" max="14600" width="10.2857142857143" style="148" hidden="1" customWidth="1"/>
    <col min="14601" max="14603" width="39.1428571428571" style="148" customWidth="1"/>
    <col min="14604" max="14848" width="10.2857142857143" style="148"/>
    <col min="14849" max="14849" width="62.8571428571429" style="148" customWidth="1"/>
    <col min="14850" max="14850" width="14.2857142857143" style="148" customWidth="1"/>
    <col min="14851" max="14851" width="62.8571428571429" style="148" customWidth="1"/>
    <col min="14852" max="14856" width="10.2857142857143" style="148" hidden="1" customWidth="1"/>
    <col min="14857" max="14859" width="39.1428571428571" style="148" customWidth="1"/>
    <col min="14860" max="15104" width="10.2857142857143" style="148"/>
    <col min="15105" max="15105" width="62.8571428571429" style="148" customWidth="1"/>
    <col min="15106" max="15106" width="14.2857142857143" style="148" customWidth="1"/>
    <col min="15107" max="15107" width="62.8571428571429" style="148" customWidth="1"/>
    <col min="15108" max="15112" width="10.2857142857143" style="148" hidden="1" customWidth="1"/>
    <col min="15113" max="15115" width="39.1428571428571" style="148" customWidth="1"/>
    <col min="15116" max="15360" width="10.2857142857143" style="148"/>
    <col min="15361" max="15361" width="62.8571428571429" style="148" customWidth="1"/>
    <col min="15362" max="15362" width="14.2857142857143" style="148" customWidth="1"/>
    <col min="15363" max="15363" width="62.8571428571429" style="148" customWidth="1"/>
    <col min="15364" max="15368" width="10.2857142857143" style="148" hidden="1" customWidth="1"/>
    <col min="15369" max="15371" width="39.1428571428571" style="148" customWidth="1"/>
    <col min="15372" max="15616" width="10.2857142857143" style="148"/>
    <col min="15617" max="15617" width="62.8571428571429" style="148" customWidth="1"/>
    <col min="15618" max="15618" width="14.2857142857143" style="148" customWidth="1"/>
    <col min="15619" max="15619" width="62.8571428571429" style="148" customWidth="1"/>
    <col min="15620" max="15624" width="10.2857142857143" style="148" hidden="1" customWidth="1"/>
    <col min="15625" max="15627" width="39.1428571428571" style="148" customWidth="1"/>
    <col min="15628" max="15872" width="10.2857142857143" style="148"/>
    <col min="15873" max="15873" width="62.8571428571429" style="148" customWidth="1"/>
    <col min="15874" max="15874" width="14.2857142857143" style="148" customWidth="1"/>
    <col min="15875" max="15875" width="62.8571428571429" style="148" customWidth="1"/>
    <col min="15876" max="15880" width="10.2857142857143" style="148" hidden="1" customWidth="1"/>
    <col min="15881" max="15883" width="39.1428571428571" style="148" customWidth="1"/>
    <col min="15884" max="16128" width="10.2857142857143" style="148"/>
    <col min="16129" max="16129" width="62.8571428571429" style="148" customWidth="1"/>
    <col min="16130" max="16130" width="14.2857142857143" style="148" customWidth="1"/>
    <col min="16131" max="16131" width="62.8571428571429" style="148" customWidth="1"/>
    <col min="16132" max="16136" width="10.2857142857143" style="148" hidden="1" customWidth="1"/>
    <col min="16137" max="16139" width="39.1428571428571" style="148" customWidth="1"/>
    <col min="16140" max="16384" width="10.2857142857143" style="148"/>
  </cols>
  <sheetData>
    <row r="1" s="145" customFormat="1" ht="27.75" customHeight="1" spans="1:8">
      <c r="A1" s="5" t="s">
        <v>417</v>
      </c>
      <c r="B1" s="149"/>
      <c r="C1" s="150"/>
      <c r="D1" s="151"/>
      <c r="E1" s="151"/>
      <c r="F1" s="151"/>
      <c r="G1" s="151"/>
      <c r="H1" s="151"/>
    </row>
    <row r="2" ht="45" customHeight="1" spans="1:8">
      <c r="A2" s="152" t="s">
        <v>418</v>
      </c>
      <c r="B2" s="152"/>
      <c r="C2" s="152"/>
      <c r="D2" s="153"/>
      <c r="E2" s="153"/>
      <c r="F2" s="153"/>
      <c r="G2" s="153"/>
      <c r="H2" s="153"/>
    </row>
    <row r="3" ht="26.25" customHeight="1" spans="1:8">
      <c r="A3" s="154"/>
      <c r="B3" s="155"/>
      <c r="C3" s="156" t="s">
        <v>419</v>
      </c>
      <c r="D3" s="157"/>
      <c r="E3" s="157"/>
      <c r="F3" s="157"/>
      <c r="G3" s="157"/>
      <c r="H3" s="157"/>
    </row>
    <row r="4" ht="26.25" customHeight="1" spans="1:8">
      <c r="A4" s="158" t="s">
        <v>420</v>
      </c>
      <c r="B4" s="159" t="s">
        <v>421</v>
      </c>
      <c r="C4" s="160" t="s">
        <v>422</v>
      </c>
      <c r="D4" s="161" t="s">
        <v>423</v>
      </c>
      <c r="E4" s="161"/>
      <c r="F4" s="162" t="s">
        <v>424</v>
      </c>
      <c r="G4" s="163" t="s">
        <v>425</v>
      </c>
      <c r="H4" s="163" t="s">
        <v>426</v>
      </c>
    </row>
    <row r="5" ht="26.25" customHeight="1" spans="1:8">
      <c r="A5" s="164" t="s">
        <v>427</v>
      </c>
      <c r="B5" s="159">
        <v>5628</v>
      </c>
      <c r="C5" s="165" t="s">
        <v>428</v>
      </c>
      <c r="D5" s="166"/>
      <c r="E5" s="166"/>
      <c r="F5" s="157"/>
      <c r="G5" s="157"/>
      <c r="H5" s="157"/>
    </row>
    <row r="6" ht="26.25" customHeight="1" spans="1:8">
      <c r="A6" s="164" t="s">
        <v>429</v>
      </c>
      <c r="B6" s="159">
        <v>4000</v>
      </c>
      <c r="C6" s="165" t="s">
        <v>430</v>
      </c>
      <c r="D6" s="166"/>
      <c r="E6" s="166"/>
      <c r="F6" s="157"/>
      <c r="G6" s="157"/>
      <c r="H6" s="157"/>
    </row>
    <row r="7" ht="26.25" customHeight="1" spans="1:8">
      <c r="A7" s="164" t="s">
        <v>431</v>
      </c>
      <c r="B7" s="159">
        <v>2000</v>
      </c>
      <c r="C7" s="165" t="s">
        <v>432</v>
      </c>
      <c r="D7" s="166"/>
      <c r="E7" s="166"/>
      <c r="F7" s="157"/>
      <c r="G7" s="157"/>
      <c r="H7" s="157"/>
    </row>
    <row r="8" ht="26.25" customHeight="1" spans="1:8">
      <c r="A8" s="164" t="s">
        <v>431</v>
      </c>
      <c r="B8" s="159">
        <v>1807</v>
      </c>
      <c r="C8" s="165" t="s">
        <v>433</v>
      </c>
      <c r="D8" s="166"/>
      <c r="E8" s="166"/>
      <c r="F8" s="157"/>
      <c r="G8" s="157"/>
      <c r="H8" s="157"/>
    </row>
    <row r="9" s="146" customFormat="1" ht="26.25" customHeight="1" spans="1:5">
      <c r="A9" s="164" t="s">
        <v>431</v>
      </c>
      <c r="B9" s="159">
        <v>165</v>
      </c>
      <c r="C9" s="165" t="s">
        <v>434</v>
      </c>
      <c r="D9" s="167"/>
      <c r="E9" s="167">
        <v>3</v>
      </c>
    </row>
    <row r="10" ht="26.25" customHeight="1" spans="1:8">
      <c r="A10" s="168" t="s">
        <v>435</v>
      </c>
      <c r="B10" s="169">
        <f>SUM(B5:B9)</f>
        <v>13600</v>
      </c>
      <c r="C10" s="170"/>
      <c r="D10" s="166"/>
      <c r="E10" s="166"/>
      <c r="F10" s="157"/>
      <c r="G10" s="157"/>
      <c r="H10" s="157"/>
    </row>
  </sheetData>
  <autoFilter ref="A4:C10">
    <sortState ref="A4:C10">
      <sortCondition ref="B4:B9" descending="1"/>
    </sortState>
  </autoFilter>
  <mergeCells count="1">
    <mergeCell ref="A2:C2"/>
  </mergeCells>
  <printOptions horizontalCentered="1"/>
  <pageMargins left="0.393055555555556" right="0.393055555555556" top="0.786805555555556" bottom="0.590277777777778" header="0.511805555555556" footer="0.393055555555556"/>
  <pageSetup paperSize="9" firstPageNumber="21" orientation="landscape" useFirstPageNumber="1"/>
  <headerFooter alignWithMargins="0">
    <oddFooter>&amp;C&amp;"宋体,常规"&amp;12&amp;P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84"/>
  <sheetViews>
    <sheetView workbookViewId="0">
      <pane ySplit="4" topLeftCell="A5" activePane="bottomLeft" state="frozen"/>
      <selection/>
      <selection pane="bottomLeft" activeCell="E21" sqref="E21"/>
    </sheetView>
  </sheetViews>
  <sheetFormatPr defaultColWidth="9" defaultRowHeight="15.75"/>
  <cols>
    <col min="1" max="1" width="44.8571428571429" style="122" customWidth="1"/>
    <col min="2" max="2" width="13.5714285714286" style="123" customWidth="1"/>
    <col min="3" max="3" width="81.7142857142857" style="124" customWidth="1"/>
    <col min="4" max="16384" width="9.14285714285714" style="125"/>
  </cols>
  <sheetData>
    <row r="1" s="117" customFormat="1" ht="18.75" customHeight="1" spans="1:10">
      <c r="A1" s="5" t="s">
        <v>436</v>
      </c>
      <c r="H1" s="126"/>
      <c r="I1" s="140"/>
      <c r="J1" s="141"/>
    </row>
    <row r="2" s="118" customFormat="1" ht="37.5" customHeight="1" spans="1:3">
      <c r="A2" s="127" t="s">
        <v>437</v>
      </c>
      <c r="B2" s="127"/>
      <c r="C2" s="127"/>
    </row>
    <row r="3" s="119" customFormat="1" ht="22.5" customHeight="1" spans="1:3">
      <c r="A3" s="128"/>
      <c r="B3" s="128"/>
      <c r="C3" s="129" t="s">
        <v>38</v>
      </c>
    </row>
    <row r="4" s="119" customFormat="1" ht="22.5" customHeight="1" spans="1:3">
      <c r="A4" s="130" t="s">
        <v>438</v>
      </c>
      <c r="B4" s="131" t="s">
        <v>439</v>
      </c>
      <c r="C4" s="130" t="s">
        <v>42</v>
      </c>
    </row>
    <row r="5" s="120" customFormat="1" ht="22.5" customHeight="1" spans="1:3">
      <c r="A5" s="132" t="s">
        <v>98</v>
      </c>
      <c r="B5" s="133">
        <f>SUM(B6,B8,B10)</f>
        <v>216</v>
      </c>
      <c r="C5" s="134"/>
    </row>
    <row r="6" s="121" customFormat="1" ht="22.5" customHeight="1" spans="1:3">
      <c r="A6" s="135" t="s">
        <v>440</v>
      </c>
      <c r="B6" s="136">
        <f>SUM(B7:B7)</f>
        <v>3</v>
      </c>
      <c r="C6" s="137"/>
    </row>
    <row r="7" s="119" customFormat="1" ht="22.5" customHeight="1" spans="1:3">
      <c r="A7" s="138" t="s">
        <v>441</v>
      </c>
      <c r="B7" s="131">
        <v>3</v>
      </c>
      <c r="C7" s="139" t="s">
        <v>442</v>
      </c>
    </row>
    <row r="8" s="121" customFormat="1" ht="22.5" customHeight="1" spans="1:3">
      <c r="A8" s="135" t="s">
        <v>443</v>
      </c>
      <c r="B8" s="136">
        <f>SUM(B9:B9)</f>
        <v>210</v>
      </c>
      <c r="C8" s="137"/>
    </row>
    <row r="9" s="119" customFormat="1" ht="22.5" customHeight="1" spans="1:3">
      <c r="A9" s="138" t="s">
        <v>444</v>
      </c>
      <c r="B9" s="131">
        <v>210</v>
      </c>
      <c r="C9" s="139" t="s">
        <v>445</v>
      </c>
    </row>
    <row r="10" s="121" customFormat="1" ht="22.5" customHeight="1" spans="1:3">
      <c r="A10" s="135" t="s">
        <v>446</v>
      </c>
      <c r="B10" s="136">
        <f>SUM(B11:B11)</f>
        <v>3</v>
      </c>
      <c r="C10" s="137"/>
    </row>
    <row r="11" s="119" customFormat="1" ht="22.5" customHeight="1" spans="1:3">
      <c r="A11" s="138" t="s">
        <v>447</v>
      </c>
      <c r="B11" s="131">
        <v>3</v>
      </c>
      <c r="C11" s="139" t="s">
        <v>448</v>
      </c>
    </row>
    <row r="12" s="120" customFormat="1" ht="22.5" customHeight="1" spans="1:3">
      <c r="A12" s="132" t="s">
        <v>449</v>
      </c>
      <c r="B12" s="133">
        <f>SUM(B13)</f>
        <v>18</v>
      </c>
      <c r="C12" s="134"/>
    </row>
    <row r="13" s="121" customFormat="1" ht="22.5" customHeight="1" spans="1:3">
      <c r="A13" s="135" t="s">
        <v>150</v>
      </c>
      <c r="B13" s="136">
        <f>SUM(B14:B15)</f>
        <v>18</v>
      </c>
      <c r="C13" s="137"/>
    </row>
    <row r="14" s="119" customFormat="1" ht="22.5" customHeight="1" spans="1:3">
      <c r="A14" s="138" t="s">
        <v>450</v>
      </c>
      <c r="B14" s="131">
        <v>12</v>
      </c>
      <c r="C14" s="139" t="s">
        <v>451</v>
      </c>
    </row>
    <row r="15" s="119" customFormat="1" ht="22.5" customHeight="1" spans="1:3">
      <c r="A15" s="138" t="s">
        <v>452</v>
      </c>
      <c r="B15" s="131">
        <v>6</v>
      </c>
      <c r="C15" s="139" t="s">
        <v>453</v>
      </c>
    </row>
    <row r="16" s="120" customFormat="1" ht="22.5" customHeight="1" spans="1:3">
      <c r="A16" s="132" t="s">
        <v>454</v>
      </c>
      <c r="B16" s="133">
        <f>SUM(B17,B20)</f>
        <v>1152</v>
      </c>
      <c r="C16" s="134"/>
    </row>
    <row r="17" s="121" customFormat="1" ht="22.5" customHeight="1" spans="1:3">
      <c r="A17" s="135" t="s">
        <v>455</v>
      </c>
      <c r="B17" s="136">
        <f>SUM(B18:B19)</f>
        <v>1076</v>
      </c>
      <c r="C17" s="137"/>
    </row>
    <row r="18" s="119" customFormat="1" ht="22.5" customHeight="1" spans="1:3">
      <c r="A18" s="138" t="s">
        <v>456</v>
      </c>
      <c r="B18" s="131">
        <v>4</v>
      </c>
      <c r="C18" s="139" t="s">
        <v>457</v>
      </c>
    </row>
    <row r="19" s="119" customFormat="1" ht="37.5" customHeight="1" spans="1:3">
      <c r="A19" s="138" t="s">
        <v>458</v>
      </c>
      <c r="B19" s="131">
        <v>1072</v>
      </c>
      <c r="C19" s="139" t="s">
        <v>459</v>
      </c>
    </row>
    <row r="20" s="121" customFormat="1" ht="22.5" customHeight="1" spans="1:3">
      <c r="A20" s="135" t="s">
        <v>460</v>
      </c>
      <c r="B20" s="136">
        <f>SUM(B21)</f>
        <v>76</v>
      </c>
      <c r="C20" s="137"/>
    </row>
    <row r="21" s="119" customFormat="1" ht="22.5" customHeight="1" spans="1:3">
      <c r="A21" s="138" t="s">
        <v>178</v>
      </c>
      <c r="B21" s="131">
        <v>76</v>
      </c>
      <c r="C21" s="139" t="s">
        <v>461</v>
      </c>
    </row>
    <row r="22" s="120" customFormat="1" ht="22.5" customHeight="1" spans="1:3">
      <c r="A22" s="132" t="s">
        <v>462</v>
      </c>
      <c r="B22" s="133">
        <f>SUM(B23)</f>
        <v>25</v>
      </c>
      <c r="C22" s="134"/>
    </row>
    <row r="23" s="121" customFormat="1" ht="22.5" customHeight="1" spans="1:3">
      <c r="A23" s="135" t="s">
        <v>463</v>
      </c>
      <c r="B23" s="136">
        <f>SUM(B24:B24)</f>
        <v>25</v>
      </c>
      <c r="C23" s="137"/>
    </row>
    <row r="24" s="119" customFormat="1" ht="22.5" customHeight="1" spans="1:3">
      <c r="A24" s="138" t="s">
        <v>464</v>
      </c>
      <c r="B24" s="131">
        <v>25</v>
      </c>
      <c r="C24" s="139" t="s">
        <v>465</v>
      </c>
    </row>
    <row r="25" s="120" customFormat="1" ht="22.5" customHeight="1" spans="1:3">
      <c r="A25" s="132" t="s">
        <v>466</v>
      </c>
      <c r="B25" s="133">
        <f>SUM(B26,B29)</f>
        <v>228</v>
      </c>
      <c r="C25" s="134"/>
    </row>
    <row r="26" s="121" customFormat="1" ht="22.5" customHeight="1" spans="1:3">
      <c r="A26" s="135" t="s">
        <v>190</v>
      </c>
      <c r="B26" s="136">
        <f>SUM(B27:B28)</f>
        <v>198</v>
      </c>
      <c r="C26" s="137"/>
    </row>
    <row r="27" s="121" customFormat="1" ht="22.5" customHeight="1" spans="1:3">
      <c r="A27" s="138" t="s">
        <v>467</v>
      </c>
      <c r="B27" s="131">
        <v>16</v>
      </c>
      <c r="C27" s="139" t="s">
        <v>468</v>
      </c>
    </row>
    <row r="28" s="119" customFormat="1" ht="37.5" customHeight="1" spans="1:3">
      <c r="A28" s="138" t="s">
        <v>469</v>
      </c>
      <c r="B28" s="131">
        <v>182</v>
      </c>
      <c r="C28" s="139" t="s">
        <v>470</v>
      </c>
    </row>
    <row r="29" s="121" customFormat="1" ht="22.5" customHeight="1" spans="1:3">
      <c r="A29" s="135" t="s">
        <v>471</v>
      </c>
      <c r="B29" s="136">
        <f>SUM(B30:B30)</f>
        <v>30</v>
      </c>
      <c r="C29" s="137"/>
    </row>
    <row r="30" s="119" customFormat="1" ht="22.5" customHeight="1" spans="1:3">
      <c r="A30" s="138" t="s">
        <v>199</v>
      </c>
      <c r="B30" s="131">
        <v>30</v>
      </c>
      <c r="C30" s="139" t="s">
        <v>472</v>
      </c>
    </row>
    <row r="31" s="120" customFormat="1" ht="22.5" customHeight="1" spans="1:3">
      <c r="A31" s="132" t="s">
        <v>473</v>
      </c>
      <c r="B31" s="133">
        <f>SUM(B32,B34,B37,B39,B42,B44,B47,B49,B51,B53)</f>
        <v>2492</v>
      </c>
      <c r="C31" s="134"/>
    </row>
    <row r="32" s="121" customFormat="1" ht="22.5" customHeight="1" spans="1:3">
      <c r="A32" s="135" t="s">
        <v>201</v>
      </c>
      <c r="B32" s="136">
        <f>SUM(B33:B33)</f>
        <v>6</v>
      </c>
      <c r="C32" s="137"/>
    </row>
    <row r="33" s="119" customFormat="1" ht="22.5" customHeight="1" spans="1:3">
      <c r="A33" s="138" t="s">
        <v>474</v>
      </c>
      <c r="B33" s="131">
        <v>6</v>
      </c>
      <c r="C33" s="139" t="s">
        <v>475</v>
      </c>
    </row>
    <row r="34" s="121" customFormat="1" ht="22.5" customHeight="1" spans="1:3">
      <c r="A34" s="135" t="s">
        <v>206</v>
      </c>
      <c r="B34" s="136">
        <f>SUM(B35:B36)</f>
        <v>72</v>
      </c>
      <c r="C34" s="137"/>
    </row>
    <row r="35" s="119" customFormat="1" ht="22.5" customHeight="1" spans="1:3">
      <c r="A35" s="138" t="s">
        <v>476</v>
      </c>
      <c r="B35" s="131">
        <v>1</v>
      </c>
      <c r="C35" s="139" t="s">
        <v>477</v>
      </c>
    </row>
    <row r="36" s="119" customFormat="1" ht="22.5" customHeight="1" spans="1:3">
      <c r="A36" s="138" t="s">
        <v>478</v>
      </c>
      <c r="B36" s="131">
        <f>43+28</f>
        <v>71</v>
      </c>
      <c r="C36" s="139" t="s">
        <v>479</v>
      </c>
    </row>
    <row r="37" s="121" customFormat="1" ht="22.5" customHeight="1" spans="1:3">
      <c r="A37" s="135" t="s">
        <v>480</v>
      </c>
      <c r="B37" s="136">
        <f>SUM(B38:B38)</f>
        <v>770</v>
      </c>
      <c r="C37" s="137"/>
    </row>
    <row r="38" s="119" customFormat="1" ht="22.5" customHeight="1" spans="1:3">
      <c r="A38" s="138" t="s">
        <v>481</v>
      </c>
      <c r="B38" s="131">
        <v>770</v>
      </c>
      <c r="C38" s="139" t="s">
        <v>482</v>
      </c>
    </row>
    <row r="39" s="121" customFormat="1" ht="22.5" customHeight="1" spans="1:3">
      <c r="A39" s="135" t="s">
        <v>483</v>
      </c>
      <c r="B39" s="136">
        <f>SUM(B40:B41)</f>
        <v>457</v>
      </c>
      <c r="C39" s="137"/>
    </row>
    <row r="40" s="119" customFormat="1" ht="37.5" customHeight="1" spans="1:3">
      <c r="A40" s="138" t="s">
        <v>484</v>
      </c>
      <c r="B40" s="131">
        <v>426</v>
      </c>
      <c r="C40" s="139" t="s">
        <v>485</v>
      </c>
    </row>
    <row r="41" s="119" customFormat="1" ht="22.5" customHeight="1" spans="1:3">
      <c r="A41" s="138" t="s">
        <v>486</v>
      </c>
      <c r="B41" s="131">
        <v>31</v>
      </c>
      <c r="C41" s="139" t="s">
        <v>487</v>
      </c>
    </row>
    <row r="42" s="121" customFormat="1" ht="22.5" customHeight="1" spans="1:3">
      <c r="A42" s="135" t="s">
        <v>488</v>
      </c>
      <c r="B42" s="136">
        <f>SUM(B43:B43)</f>
        <v>6</v>
      </c>
      <c r="C42" s="137"/>
    </row>
    <row r="43" s="119" customFormat="1" ht="22.5" customHeight="1" spans="1:3">
      <c r="A43" s="138" t="s">
        <v>489</v>
      </c>
      <c r="B43" s="131">
        <v>6</v>
      </c>
      <c r="C43" s="139" t="s">
        <v>490</v>
      </c>
    </row>
    <row r="44" s="121" customFormat="1" ht="22.5" customHeight="1" spans="1:3">
      <c r="A44" s="135" t="s">
        <v>491</v>
      </c>
      <c r="B44" s="136">
        <f>SUM(B45:B46)</f>
        <v>64</v>
      </c>
      <c r="C44" s="137"/>
    </row>
    <row r="45" s="119" customFormat="1" ht="22.5" customHeight="1" spans="1:3">
      <c r="A45" s="138" t="s">
        <v>492</v>
      </c>
      <c r="B45" s="131">
        <v>3</v>
      </c>
      <c r="C45" s="139" t="s">
        <v>493</v>
      </c>
    </row>
    <row r="46" s="119" customFormat="1" ht="38.25" customHeight="1" spans="1:3">
      <c r="A46" s="138" t="s">
        <v>233</v>
      </c>
      <c r="B46" s="131">
        <v>61</v>
      </c>
      <c r="C46" s="139" t="s">
        <v>494</v>
      </c>
    </row>
    <row r="47" s="121" customFormat="1" ht="22.5" customHeight="1" spans="1:3">
      <c r="A47" s="135" t="s">
        <v>495</v>
      </c>
      <c r="B47" s="136">
        <f>SUM(B48:B48)</f>
        <v>66</v>
      </c>
      <c r="C47" s="137"/>
    </row>
    <row r="48" s="119" customFormat="1" ht="22.5" customHeight="1" spans="1:3">
      <c r="A48" s="138" t="s">
        <v>239</v>
      </c>
      <c r="B48" s="131">
        <v>66</v>
      </c>
      <c r="C48" s="139" t="s">
        <v>490</v>
      </c>
    </row>
    <row r="49" s="121" customFormat="1" ht="22.5" customHeight="1" spans="1:3">
      <c r="A49" s="135" t="s">
        <v>496</v>
      </c>
      <c r="B49" s="136">
        <f>SUM(B50:B50)</f>
        <v>28</v>
      </c>
      <c r="C49" s="137"/>
    </row>
    <row r="50" s="119" customFormat="1" ht="22.5" customHeight="1" spans="1:3">
      <c r="A50" s="138" t="s">
        <v>241</v>
      </c>
      <c r="B50" s="131">
        <v>28</v>
      </c>
      <c r="C50" s="139" t="s">
        <v>490</v>
      </c>
    </row>
    <row r="51" s="121" customFormat="1" ht="22.5" customHeight="1" spans="1:3">
      <c r="A51" s="135" t="s">
        <v>497</v>
      </c>
      <c r="B51" s="136">
        <f>SUM(B52:B52)</f>
        <v>28</v>
      </c>
      <c r="C51" s="137"/>
    </row>
    <row r="52" s="119" customFormat="1" ht="22.5" customHeight="1" spans="1:3">
      <c r="A52" s="138" t="s">
        <v>498</v>
      </c>
      <c r="B52" s="131">
        <v>28</v>
      </c>
      <c r="C52" s="139" t="s">
        <v>490</v>
      </c>
    </row>
    <row r="53" s="121" customFormat="1" ht="22.5" customHeight="1" spans="1:3">
      <c r="A53" s="135" t="s">
        <v>499</v>
      </c>
      <c r="B53" s="136">
        <f>SUM(B54)</f>
        <v>995</v>
      </c>
      <c r="C53" s="137"/>
    </row>
    <row r="54" s="119" customFormat="1" ht="37.5" customHeight="1" spans="1:3">
      <c r="A54" s="138" t="s">
        <v>244</v>
      </c>
      <c r="B54" s="131">
        <v>995</v>
      </c>
      <c r="C54" s="139" t="s">
        <v>500</v>
      </c>
    </row>
    <row r="55" s="120" customFormat="1" ht="22.5" customHeight="1" spans="1:3">
      <c r="A55" s="132" t="s">
        <v>501</v>
      </c>
      <c r="B55" s="133">
        <f>SUM(B56,B58,B61,B64,B66)</f>
        <v>4100</v>
      </c>
      <c r="C55" s="134"/>
    </row>
    <row r="56" s="121" customFormat="1" ht="22.5" customHeight="1" spans="1:3">
      <c r="A56" s="135" t="s">
        <v>502</v>
      </c>
      <c r="B56" s="136">
        <f>SUM(B57:B57)</f>
        <v>139</v>
      </c>
      <c r="C56" s="137"/>
    </row>
    <row r="57" s="119" customFormat="1" ht="22.5" customHeight="1" spans="1:3">
      <c r="A57" s="138" t="s">
        <v>503</v>
      </c>
      <c r="B57" s="131">
        <v>139</v>
      </c>
      <c r="C57" s="139" t="s">
        <v>504</v>
      </c>
    </row>
    <row r="58" s="121" customFormat="1" ht="22.5" customHeight="1" spans="1:3">
      <c r="A58" s="135" t="s">
        <v>505</v>
      </c>
      <c r="B58" s="136">
        <f>SUM(B59:B60)</f>
        <v>1264</v>
      </c>
      <c r="C58" s="137"/>
    </row>
    <row r="59" s="119" customFormat="1" ht="22.5" customHeight="1" spans="1:3">
      <c r="A59" s="138" t="s">
        <v>506</v>
      </c>
      <c r="B59" s="131">
        <v>1082</v>
      </c>
      <c r="C59" s="139" t="s">
        <v>507</v>
      </c>
    </row>
    <row r="60" s="119" customFormat="1" ht="22.5" customHeight="1" spans="1:3">
      <c r="A60" s="138" t="s">
        <v>508</v>
      </c>
      <c r="B60" s="131">
        <v>182</v>
      </c>
      <c r="C60" s="139" t="s">
        <v>509</v>
      </c>
    </row>
    <row r="61" s="121" customFormat="1" ht="22.5" customHeight="1" spans="1:3">
      <c r="A61" s="135" t="s">
        <v>510</v>
      </c>
      <c r="B61" s="136">
        <f>SUM(B62:B63)</f>
        <v>948</v>
      </c>
      <c r="C61" s="137"/>
    </row>
    <row r="62" s="119" customFormat="1" ht="22.5" customHeight="1" spans="1:3">
      <c r="A62" s="138" t="s">
        <v>511</v>
      </c>
      <c r="B62" s="131">
        <v>946</v>
      </c>
      <c r="C62" s="139" t="s">
        <v>512</v>
      </c>
    </row>
    <row r="63" s="119" customFormat="1" ht="22.5" customHeight="1" spans="1:3">
      <c r="A63" s="138" t="s">
        <v>513</v>
      </c>
      <c r="B63" s="131">
        <v>2</v>
      </c>
      <c r="C63" s="139" t="s">
        <v>514</v>
      </c>
    </row>
    <row r="64" s="121" customFormat="1" ht="37.5" customHeight="1" spans="1:3">
      <c r="A64" s="135" t="s">
        <v>515</v>
      </c>
      <c r="B64" s="136">
        <f>SUM(B65:B65)</f>
        <v>1247</v>
      </c>
      <c r="C64" s="137"/>
    </row>
    <row r="65" s="119" customFormat="1" ht="37.5" customHeight="1" spans="1:3">
      <c r="A65" s="138" t="s">
        <v>516</v>
      </c>
      <c r="B65" s="131">
        <v>1247</v>
      </c>
      <c r="C65" s="139" t="s">
        <v>517</v>
      </c>
    </row>
    <row r="66" s="121" customFormat="1" ht="22.5" customHeight="1" spans="1:3">
      <c r="A66" s="135" t="s">
        <v>518</v>
      </c>
      <c r="B66" s="136">
        <f>SUM(B67:B67)</f>
        <v>502</v>
      </c>
      <c r="C66" s="137"/>
    </row>
    <row r="67" s="119" customFormat="1" ht="22.5" customHeight="1" spans="1:3">
      <c r="A67" s="138" t="s">
        <v>519</v>
      </c>
      <c r="B67" s="131">
        <v>502</v>
      </c>
      <c r="C67" s="139" t="s">
        <v>520</v>
      </c>
    </row>
    <row r="68" s="120" customFormat="1" ht="22.5" customHeight="1" spans="1:3">
      <c r="A68" s="132" t="s">
        <v>521</v>
      </c>
      <c r="B68" s="133">
        <f>SUM(B69,B71,B73)</f>
        <v>40</v>
      </c>
      <c r="C68" s="134"/>
    </row>
    <row r="69" s="121" customFormat="1" ht="22.5" customHeight="1" spans="1:3">
      <c r="A69" s="135" t="s">
        <v>292</v>
      </c>
      <c r="B69" s="136">
        <f>SUM(B70:B70)</f>
        <v>6</v>
      </c>
      <c r="C69" s="137"/>
    </row>
    <row r="70" s="119" customFormat="1" ht="37.5" customHeight="1" spans="1:3">
      <c r="A70" s="138" t="s">
        <v>522</v>
      </c>
      <c r="B70" s="131">
        <v>6</v>
      </c>
      <c r="C70" s="139" t="s">
        <v>523</v>
      </c>
    </row>
    <row r="71" s="121" customFormat="1" ht="22.5" customHeight="1" spans="1:3">
      <c r="A71" s="135" t="s">
        <v>301</v>
      </c>
      <c r="B71" s="136">
        <f>SUM(B72:B72)</f>
        <v>21</v>
      </c>
      <c r="C71" s="137"/>
    </row>
    <row r="72" s="119" customFormat="1" ht="22.5" customHeight="1" spans="1:3">
      <c r="A72" s="138" t="s">
        <v>524</v>
      </c>
      <c r="B72" s="131">
        <v>21</v>
      </c>
      <c r="C72" s="139" t="s">
        <v>525</v>
      </c>
    </row>
    <row r="73" s="121" customFormat="1" ht="22.5" customHeight="1" spans="1:3">
      <c r="A73" s="135" t="s">
        <v>526</v>
      </c>
      <c r="B73" s="136">
        <f>SUM(B74:B74)</f>
        <v>13</v>
      </c>
      <c r="C73" s="137"/>
    </row>
    <row r="74" s="119" customFormat="1" ht="22.5" customHeight="1" spans="1:3">
      <c r="A74" s="138" t="s">
        <v>527</v>
      </c>
      <c r="B74" s="131">
        <v>13</v>
      </c>
      <c r="C74" s="139" t="s">
        <v>528</v>
      </c>
    </row>
    <row r="75" s="120" customFormat="1" ht="22.5" customHeight="1" spans="1:3">
      <c r="A75" s="132" t="s">
        <v>529</v>
      </c>
      <c r="B75" s="133">
        <f>SUM(B76)</f>
        <v>24</v>
      </c>
      <c r="C75" s="134"/>
    </row>
    <row r="76" s="121" customFormat="1" ht="22.5" customHeight="1" spans="1:3">
      <c r="A76" s="135" t="s">
        <v>530</v>
      </c>
      <c r="B76" s="136">
        <f>SUM(B77)</f>
        <v>24</v>
      </c>
      <c r="C76" s="137"/>
    </row>
    <row r="77" s="119" customFormat="1" ht="22.5" customHeight="1" spans="1:3">
      <c r="A77" s="138" t="s">
        <v>531</v>
      </c>
      <c r="B77" s="131">
        <v>24</v>
      </c>
      <c r="C77" s="139" t="s">
        <v>532</v>
      </c>
    </row>
    <row r="78" s="120" customFormat="1" ht="22.5" customHeight="1" spans="1:3">
      <c r="A78" s="132" t="s">
        <v>533</v>
      </c>
      <c r="B78" s="133">
        <f>SUM(B79)</f>
        <v>230</v>
      </c>
      <c r="C78" s="134"/>
    </row>
    <row r="79" s="121" customFormat="1" ht="22.5" customHeight="1" spans="1:3">
      <c r="A79" s="135" t="s">
        <v>321</v>
      </c>
      <c r="B79" s="136">
        <f>SUM(B80)</f>
        <v>230</v>
      </c>
      <c r="C79" s="137"/>
    </row>
    <row r="80" s="119" customFormat="1" ht="22.5" customHeight="1" spans="1:3">
      <c r="A80" s="138" t="s">
        <v>322</v>
      </c>
      <c r="B80" s="131">
        <v>230</v>
      </c>
      <c r="C80" s="139" t="s">
        <v>534</v>
      </c>
    </row>
    <row r="81" s="120" customFormat="1" ht="22.5" customHeight="1" spans="1:3">
      <c r="A81" s="132" t="s">
        <v>535</v>
      </c>
      <c r="B81" s="133">
        <f>SUM(B82)</f>
        <v>473</v>
      </c>
      <c r="C81" s="134"/>
    </row>
    <row r="82" s="121" customFormat="1" ht="22.5" customHeight="1" spans="1:3">
      <c r="A82" s="135" t="s">
        <v>325</v>
      </c>
      <c r="B82" s="136">
        <f>SUM(B83)</f>
        <v>473</v>
      </c>
      <c r="C82" s="137"/>
    </row>
    <row r="83" s="119" customFormat="1" ht="37.5" customHeight="1" spans="1:3">
      <c r="A83" s="138" t="s">
        <v>326</v>
      </c>
      <c r="B83" s="131">
        <v>473</v>
      </c>
      <c r="C83" s="139" t="s">
        <v>536</v>
      </c>
    </row>
    <row r="84" s="119" customFormat="1" ht="22.5" customHeight="1" spans="1:3">
      <c r="A84" s="142" t="s">
        <v>332</v>
      </c>
      <c r="B84" s="143">
        <f>SUM(B5,B12,B16,B22,B25,B31,B55,B68,B75,B78,B81)</f>
        <v>8998</v>
      </c>
      <c r="C84" s="144"/>
    </row>
  </sheetData>
  <autoFilter ref="A4:J84"/>
  <mergeCells count="2">
    <mergeCell ref="A2:C2"/>
    <mergeCell ref="A3:B3"/>
  </mergeCells>
  <printOptions horizontalCentered="1"/>
  <pageMargins left="0.393055555555556" right="0.393055555555556" top="0.786805555555556" bottom="0.590277777777778" header="0.393055555555556" footer="0.393055555555556"/>
  <pageSetup paperSize="9" firstPageNumber="22" orientation="landscape" useFirstPageNumber="1"/>
  <headerFooter alignWithMargins="0">
    <oddFooter>&amp;C&amp;"宋体,常规"&amp;12&amp;P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1"/>
  <sheetViews>
    <sheetView workbookViewId="0">
      <selection activeCell="F5" sqref="F5"/>
    </sheetView>
  </sheetViews>
  <sheetFormatPr defaultColWidth="9.85714285714286" defaultRowHeight="12.75" outlineLevelCol="5"/>
  <cols>
    <col min="1" max="1" width="42" style="4" customWidth="1"/>
    <col min="2" max="6" width="19.2857142857143" style="4" customWidth="1"/>
    <col min="7" max="16384" width="9.85714285714286" style="4"/>
  </cols>
  <sheetData>
    <row r="1" s="1" customFormat="1" ht="26.25" customHeight="1" spans="1:6">
      <c r="A1" s="5" t="s">
        <v>537</v>
      </c>
      <c r="B1" s="105"/>
      <c r="C1" s="105"/>
      <c r="D1" s="105"/>
      <c r="E1" s="105"/>
      <c r="F1" s="106"/>
    </row>
    <row r="2" ht="35.25" customHeight="1" spans="1:6">
      <c r="A2" s="107" t="s">
        <v>538</v>
      </c>
      <c r="B2" s="107"/>
      <c r="C2" s="107"/>
      <c r="D2" s="107"/>
      <c r="E2" s="107"/>
      <c r="F2" s="107"/>
    </row>
    <row r="3" s="1" customFormat="1" ht="21.75" customHeight="1" spans="1:6">
      <c r="A3" s="108"/>
      <c r="B3" s="108"/>
      <c r="C3" s="108"/>
      <c r="D3" s="108"/>
      <c r="F3" s="7" t="s">
        <v>38</v>
      </c>
    </row>
    <row r="4" s="101" customFormat="1" ht="25.5" customHeight="1" spans="1:6">
      <c r="A4" s="109" t="s">
        <v>336</v>
      </c>
      <c r="B4" s="109" t="s">
        <v>337</v>
      </c>
      <c r="C4" s="109" t="s">
        <v>338</v>
      </c>
      <c r="D4" s="109" t="s">
        <v>339</v>
      </c>
      <c r="E4" s="109" t="s">
        <v>340</v>
      </c>
      <c r="F4" s="109" t="s">
        <v>42</v>
      </c>
    </row>
    <row r="5" s="102" customFormat="1" ht="25.5" customHeight="1" spans="1:6">
      <c r="A5" s="110" t="s">
        <v>332</v>
      </c>
      <c r="B5" s="110">
        <v>620</v>
      </c>
      <c r="C5" s="110">
        <v>560</v>
      </c>
      <c r="D5" s="110">
        <f t="shared" ref="D5:D10" si="0">C5-B5</f>
        <v>-60</v>
      </c>
      <c r="E5" s="111">
        <f t="shared" ref="E5:E10" si="1">D5/B5*100</f>
        <v>-9.67741935483871</v>
      </c>
      <c r="F5" s="110"/>
    </row>
    <row r="6" s="103" customFormat="1" ht="25.5" customHeight="1" spans="1:6">
      <c r="A6" s="112" t="s">
        <v>539</v>
      </c>
      <c r="B6" s="113">
        <v>60</v>
      </c>
      <c r="C6" s="113">
        <v>50</v>
      </c>
      <c r="D6" s="113">
        <f t="shared" si="0"/>
        <v>-10</v>
      </c>
      <c r="E6" s="114">
        <f t="shared" si="1"/>
        <v>-16.6666666666667</v>
      </c>
      <c r="F6" s="113"/>
    </row>
    <row r="7" s="103" customFormat="1" ht="25.5" customHeight="1" spans="1:6">
      <c r="A7" s="112" t="s">
        <v>540</v>
      </c>
      <c r="B7" s="113">
        <v>70</v>
      </c>
      <c r="C7" s="113">
        <v>60</v>
      </c>
      <c r="D7" s="113">
        <f t="shared" si="0"/>
        <v>-10</v>
      </c>
      <c r="E7" s="114">
        <f t="shared" si="1"/>
        <v>-14.2857142857143</v>
      </c>
      <c r="F7" s="113"/>
    </row>
    <row r="8" s="103" customFormat="1" ht="25.5" customHeight="1" spans="1:6">
      <c r="A8" s="112" t="s">
        <v>541</v>
      </c>
      <c r="B8" s="113">
        <v>490</v>
      </c>
      <c r="C8" s="113">
        <v>450</v>
      </c>
      <c r="D8" s="113">
        <f t="shared" si="0"/>
        <v>-40</v>
      </c>
      <c r="E8" s="114">
        <f t="shared" si="1"/>
        <v>-8.16326530612245</v>
      </c>
      <c r="F8" s="113"/>
    </row>
    <row r="9" s="103" customFormat="1" ht="25.5" customHeight="1" spans="1:6">
      <c r="A9" s="112" t="s">
        <v>542</v>
      </c>
      <c r="B9" s="113">
        <v>450</v>
      </c>
      <c r="C9" s="113">
        <v>400</v>
      </c>
      <c r="D9" s="113">
        <f t="shared" si="0"/>
        <v>-50</v>
      </c>
      <c r="E9" s="114">
        <f t="shared" si="1"/>
        <v>-11.1111111111111</v>
      </c>
      <c r="F9" s="113"/>
    </row>
    <row r="10" s="103" customFormat="1" ht="25.5" customHeight="1" spans="1:6">
      <c r="A10" s="115" t="s">
        <v>543</v>
      </c>
      <c r="B10" s="113">
        <v>40</v>
      </c>
      <c r="C10" s="113">
        <v>50</v>
      </c>
      <c r="D10" s="113">
        <f t="shared" si="0"/>
        <v>10</v>
      </c>
      <c r="E10" s="114">
        <f t="shared" si="1"/>
        <v>25</v>
      </c>
      <c r="F10" s="113"/>
    </row>
    <row r="11" s="104" customFormat="1" ht="239.25" customHeight="1" spans="1:6">
      <c r="A11" s="116" t="s">
        <v>544</v>
      </c>
      <c r="B11" s="116"/>
      <c r="C11" s="116"/>
      <c r="D11" s="116"/>
      <c r="E11" s="116"/>
      <c r="F11" s="116"/>
    </row>
  </sheetData>
  <mergeCells count="2">
    <mergeCell ref="A2:F2"/>
    <mergeCell ref="A11:F11"/>
  </mergeCells>
  <printOptions horizontalCentered="1"/>
  <pageMargins left="0.393055555555556" right="0.393055555555556" top="0.786805555555556" bottom="0.590277777777778" header="0.393055555555556" footer="0.393055555555556"/>
  <pageSetup paperSize="9" firstPageNumber="27" orientation="landscape" useFirstPageNumber="1"/>
  <headerFooter alignWithMargins="0">
    <oddFooter>&amp;C&amp;"宋体,常规"&amp;12&amp;P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A1:B1"/>
    </sheetView>
  </sheetViews>
  <sheetFormatPr defaultColWidth="10.2857142857143" defaultRowHeight="14.25" outlineLevelCol="5"/>
  <cols>
    <col min="1" max="1" width="50" style="21" customWidth="1"/>
    <col min="2" max="3" width="13.5714285714286" style="21" customWidth="1"/>
    <col min="4" max="4" width="35.7142857142857" style="21" customWidth="1"/>
    <col min="5" max="6" width="13.5714285714286" style="21" customWidth="1"/>
    <col min="7" max="16384" width="10.2857142857143" style="21"/>
  </cols>
  <sheetData>
    <row r="1" s="77" customFormat="1" ht="22.5" customHeight="1" spans="1:6">
      <c r="A1" s="5" t="s">
        <v>545</v>
      </c>
      <c r="B1" s="5"/>
      <c r="C1" s="80"/>
      <c r="D1" s="80"/>
      <c r="E1" s="80"/>
      <c r="F1" s="81"/>
    </row>
    <row r="2" s="78" customFormat="1" ht="29.25" customHeight="1" spans="1:6">
      <c r="A2" s="28" t="s">
        <v>546</v>
      </c>
      <c r="B2" s="28"/>
      <c r="C2" s="28"/>
      <c r="D2" s="28"/>
      <c r="E2" s="28"/>
      <c r="F2" s="28"/>
    </row>
    <row r="3" s="77" customFormat="1" ht="22.5" customHeight="1" spans="1:6">
      <c r="A3" s="92"/>
      <c r="B3" s="92"/>
      <c r="C3" s="21"/>
      <c r="D3" s="21"/>
      <c r="E3" s="21"/>
      <c r="F3" s="82" t="s">
        <v>38</v>
      </c>
    </row>
    <row r="4" s="79" customFormat="1" ht="22.5" customHeight="1" spans="1:6">
      <c r="A4" s="83" t="s">
        <v>547</v>
      </c>
      <c r="B4" s="83" t="s">
        <v>439</v>
      </c>
      <c r="C4" s="83" t="s">
        <v>42</v>
      </c>
      <c r="D4" s="83" t="s">
        <v>548</v>
      </c>
      <c r="E4" s="83" t="s">
        <v>439</v>
      </c>
      <c r="F4" s="83" t="s">
        <v>42</v>
      </c>
    </row>
    <row r="5" s="77" customFormat="1" ht="22.5" customHeight="1" spans="1:6">
      <c r="A5" s="100" t="s">
        <v>549</v>
      </c>
      <c r="B5" s="83"/>
      <c r="C5" s="83"/>
      <c r="D5" s="85" t="s">
        <v>550</v>
      </c>
      <c r="E5" s="83"/>
      <c r="F5" s="83"/>
    </row>
    <row r="6" s="77" customFormat="1" ht="22.5" customHeight="1" spans="1:6">
      <c r="A6" s="100" t="s">
        <v>551</v>
      </c>
      <c r="B6" s="83"/>
      <c r="C6" s="83"/>
      <c r="D6" s="85" t="s">
        <v>552</v>
      </c>
      <c r="E6" s="83"/>
      <c r="F6" s="83"/>
    </row>
    <row r="7" s="77" customFormat="1" ht="22.5" customHeight="1" spans="1:6">
      <c r="A7" s="100" t="s">
        <v>553</v>
      </c>
      <c r="B7" s="83"/>
      <c r="C7" s="83"/>
      <c r="D7" s="85" t="s">
        <v>554</v>
      </c>
      <c r="E7" s="83"/>
      <c r="F7" s="83"/>
    </row>
    <row r="8" s="77" customFormat="1" ht="22.5" customHeight="1" spans="1:6">
      <c r="A8" s="100" t="s">
        <v>555</v>
      </c>
      <c r="B8" s="83"/>
      <c r="C8" s="83"/>
      <c r="D8" s="85" t="s">
        <v>556</v>
      </c>
      <c r="E8" s="83"/>
      <c r="F8" s="83"/>
    </row>
    <row r="9" s="77" customFormat="1" ht="22.5" customHeight="1" spans="1:6">
      <c r="A9" s="100" t="s">
        <v>557</v>
      </c>
      <c r="B9" s="83"/>
      <c r="C9" s="83"/>
      <c r="D9" s="85" t="s">
        <v>558</v>
      </c>
      <c r="E9" s="83"/>
      <c r="F9" s="83"/>
    </row>
    <row r="10" s="77" customFormat="1" ht="22.5" customHeight="1" spans="1:6">
      <c r="A10" s="100" t="s">
        <v>559</v>
      </c>
      <c r="B10" s="83"/>
      <c r="C10" s="83"/>
      <c r="D10" s="85" t="s">
        <v>560</v>
      </c>
      <c r="E10" s="83"/>
      <c r="F10" s="83"/>
    </row>
    <row r="11" s="77" customFormat="1" ht="22.5" customHeight="1" spans="1:6">
      <c r="A11" s="100" t="s">
        <v>561</v>
      </c>
      <c r="B11" s="83"/>
      <c r="C11" s="83"/>
      <c r="D11" s="85" t="s">
        <v>562</v>
      </c>
      <c r="E11" s="83"/>
      <c r="F11" s="83"/>
    </row>
    <row r="12" s="77" customFormat="1" ht="22.5" customHeight="1" spans="1:6">
      <c r="A12" s="100" t="s">
        <v>563</v>
      </c>
      <c r="B12" s="83"/>
      <c r="C12" s="83"/>
      <c r="D12" s="85" t="s">
        <v>564</v>
      </c>
      <c r="E12" s="83"/>
      <c r="F12" s="83"/>
    </row>
    <row r="13" s="77" customFormat="1" ht="22.5" customHeight="1" spans="1:6">
      <c r="A13" s="100" t="s">
        <v>565</v>
      </c>
      <c r="B13" s="83"/>
      <c r="C13" s="83"/>
      <c r="D13" s="85" t="s">
        <v>566</v>
      </c>
      <c r="E13" s="83"/>
      <c r="F13" s="83"/>
    </row>
    <row r="14" s="77" customFormat="1" ht="22.5" customHeight="1" spans="1:6">
      <c r="A14" s="100" t="s">
        <v>567</v>
      </c>
      <c r="B14" s="83"/>
      <c r="C14" s="83"/>
      <c r="D14" s="85" t="s">
        <v>568</v>
      </c>
      <c r="E14" s="83"/>
      <c r="F14" s="83"/>
    </row>
    <row r="15" s="77" customFormat="1" ht="22.5" customHeight="1" spans="1:6">
      <c r="A15" s="100" t="s">
        <v>569</v>
      </c>
      <c r="B15" s="83"/>
      <c r="C15" s="83"/>
      <c r="D15" s="85" t="s">
        <v>570</v>
      </c>
      <c r="E15" s="83"/>
      <c r="F15" s="83"/>
    </row>
    <row r="16" s="77" customFormat="1" ht="22.5" customHeight="1" spans="1:6">
      <c r="A16" s="100" t="s">
        <v>571</v>
      </c>
      <c r="B16" s="83"/>
      <c r="C16" s="83"/>
      <c r="D16" s="85"/>
      <c r="E16" s="83"/>
      <c r="F16" s="83"/>
    </row>
    <row r="17" s="77" customFormat="1" ht="22.5" customHeight="1" spans="1:6">
      <c r="A17" s="100" t="s">
        <v>572</v>
      </c>
      <c r="B17" s="83"/>
      <c r="C17" s="83"/>
      <c r="D17" s="85"/>
      <c r="E17" s="83"/>
      <c r="F17" s="83"/>
    </row>
    <row r="18" s="77" customFormat="1" ht="22.5" customHeight="1" spans="1:6">
      <c r="A18" s="100" t="s">
        <v>573</v>
      </c>
      <c r="B18" s="83">
        <v>800</v>
      </c>
      <c r="C18" s="83"/>
      <c r="D18" s="85"/>
      <c r="E18" s="83"/>
      <c r="F18" s="83"/>
    </row>
    <row r="19" s="79" customFormat="1" ht="22.5" customHeight="1" spans="1:6">
      <c r="A19" s="86" t="s">
        <v>574</v>
      </c>
      <c r="B19" s="86">
        <f>SUM(B5:B18)</f>
        <v>800</v>
      </c>
      <c r="C19" s="86"/>
      <c r="D19" s="86" t="s">
        <v>575</v>
      </c>
      <c r="E19" s="86">
        <f>SUM(E5:E18)</f>
        <v>0</v>
      </c>
      <c r="F19" s="86"/>
    </row>
    <row r="20" s="77" customFormat="1" ht="22.5" customHeight="1" spans="1:6">
      <c r="A20" s="83" t="s">
        <v>576</v>
      </c>
      <c r="B20" s="83"/>
      <c r="C20" s="83"/>
      <c r="D20" s="83" t="s">
        <v>577</v>
      </c>
      <c r="E20" s="83">
        <v>3000</v>
      </c>
      <c r="F20" s="83"/>
    </row>
    <row r="21" s="77" customFormat="1" ht="22.5" customHeight="1" spans="1:6">
      <c r="A21" s="83" t="s">
        <v>578</v>
      </c>
      <c r="B21" s="83">
        <v>4319</v>
      </c>
      <c r="C21" s="83"/>
      <c r="D21" s="83" t="s">
        <v>579</v>
      </c>
      <c r="E21" s="83">
        <f>B22-E20</f>
        <v>2119</v>
      </c>
      <c r="F21" s="83"/>
    </row>
    <row r="22" s="79" customFormat="1" ht="22.5" customHeight="1" spans="1:6">
      <c r="A22" s="86" t="s">
        <v>332</v>
      </c>
      <c r="B22" s="86">
        <f>B19+B20+B21</f>
        <v>5119</v>
      </c>
      <c r="C22" s="86"/>
      <c r="D22" s="86" t="s">
        <v>332</v>
      </c>
      <c r="E22" s="86">
        <f>E20+E21</f>
        <v>5119</v>
      </c>
      <c r="F22" s="86"/>
    </row>
  </sheetData>
  <mergeCells count="2">
    <mergeCell ref="A2:F2"/>
    <mergeCell ref="A3:B3"/>
  </mergeCells>
  <printOptions horizontalCentered="1"/>
  <pageMargins left="0.393055555555556" right="0.393055555555556" top="0.786805555555556" bottom="0.590277777777778" header="0.393055555555556" footer="0.393055555555556"/>
  <pageSetup paperSize="9" firstPageNumber="28" orientation="landscape" useFirstPageNumber="1"/>
  <headerFooter alignWithMargins="0">
    <oddFooter>&amp;C&amp;"宋体,常规"&amp;12&amp;P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表面</vt:lpstr>
      <vt:lpstr>附表一</vt:lpstr>
      <vt:lpstr>附表二</vt:lpstr>
      <vt:lpstr>附表三之一</vt:lpstr>
      <vt:lpstr>附表三之二</vt:lpstr>
      <vt:lpstr>附表四</vt:lpstr>
      <vt:lpstr>附表五</vt:lpstr>
      <vt:lpstr>附表六</vt:lpstr>
      <vt:lpstr>附表七</vt:lpstr>
      <vt:lpstr>附表八</vt:lpstr>
      <vt:lpstr>附表九</vt:lpstr>
      <vt:lpstr>附表十</vt:lpstr>
      <vt:lpstr>附表十一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2017-11-13T01:08:00Z</dcterms:created>
  <cp:lastPrinted>2008-01-01T03:54:00Z</cp:lastPrinted>
  <dcterms:modified xsi:type="dcterms:W3CDTF">2018-01-03T07:52:25Z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