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090"/>
  </bookViews>
  <sheets>
    <sheet name="附件1" sheetId="10" r:id="rId1"/>
    <sheet name="过渡表" sheetId="9" r:id="rId2"/>
  </sheets>
  <externalReferences>
    <externalReference r:id="rId3"/>
  </externalReferences>
  <definedNames>
    <definedName name="_xlnm._FilterDatabase" localSheetId="1" hidden="1">过渡表!$A$8:$Q$107</definedName>
    <definedName name="_xlnm.Print_Titles" localSheetId="1">过渡表!$4:$6</definedName>
    <definedName name="_xlnm.Print_Titles" localSheetId="0">附件1!$3:$6</definedName>
  </definedNames>
  <calcPr calcId="144525"/>
</workbook>
</file>

<file path=xl/sharedStrings.xml><?xml version="1.0" encoding="utf-8"?>
<sst xmlns="http://schemas.openxmlformats.org/spreadsheetml/2006/main" count="264" uniqueCount="157">
  <si>
    <t>附件1</t>
  </si>
  <si>
    <t>2024年普通高中免学杂费资金安排表</t>
  </si>
  <si>
    <t xml:space="preserve">                                                                                        单位：万元</t>
  </si>
  <si>
    <t>市县区名称</t>
  </si>
  <si>
    <t>2023年资金结算情况</t>
  </si>
  <si>
    <t>2024年资金情况</t>
  </si>
  <si>
    <t>合计</t>
  </si>
  <si>
    <t>省级</t>
  </si>
  <si>
    <t>市县区</t>
  </si>
  <si>
    <t xml:space="preserve">闽财教指〔2023〕38号2023年可用资金 </t>
  </si>
  <si>
    <t>应追补资金</t>
  </si>
  <si>
    <t>闽财教指〔2023〕88号已下达资金</t>
  </si>
  <si>
    <t>本次下达中央资金</t>
  </si>
  <si>
    <t>2024年可用资金</t>
  </si>
  <si>
    <t>甲</t>
  </si>
  <si>
    <t>01</t>
  </si>
  <si>
    <t>02</t>
  </si>
  <si>
    <t>03</t>
  </si>
  <si>
    <t>04</t>
  </si>
  <si>
    <t>05</t>
  </si>
  <si>
    <t>06</t>
  </si>
  <si>
    <t>07</t>
  </si>
  <si>
    <t>08</t>
  </si>
  <si>
    <t>总计</t>
  </si>
  <si>
    <t>福州市</t>
  </si>
  <si>
    <t>福州市本级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</si>
  <si>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</si>
  <si>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</si>
  <si>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</si>
  <si>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</si>
  <si>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</si>
  <si>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</si>
  <si>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</si>
  <si>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</si>
  <si>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</si>
  <si>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</si>
  <si>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</si>
  <si>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高新区管委会</t>
  </si>
  <si>
    <t>莆田市</t>
  </si>
  <si>
    <t>莆田市本级</t>
  </si>
  <si>
    <t>城厢区</t>
  </si>
  <si>
    <t>涵江区</t>
  </si>
  <si>
    <t>荔城区</t>
  </si>
  <si>
    <t>秀屿区</t>
  </si>
  <si>
    <t>湄洲岛管委会</t>
  </si>
  <si>
    <t>北岸管委会</t>
  </si>
  <si>
    <t>仙游县</t>
  </si>
  <si>
    <t>三明市</t>
  </si>
  <si>
    <t>三明市本级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</si>
  <si>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</si>
  <si>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</si>
  <si>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</si>
  <si>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</si>
  <si>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</si>
  <si>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</si>
  <si>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</si>
  <si>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</si>
  <si>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</si>
  <si>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</si>
  <si>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</t>
  </si>
  <si>
    <t>泉州市本级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</si>
  <si>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</si>
  <si>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</si>
  <si>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</si>
  <si>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</si>
  <si>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</si>
  <si>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</si>
  <si>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</si>
  <si>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</si>
  <si>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</si>
  <si>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</si>
  <si>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</si>
  <si>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台商投资区</t>
  </si>
  <si>
    <t>漳州市</t>
  </si>
  <si>
    <t>漳州市本级</t>
  </si>
  <si>
    <t>芗城区</t>
  </si>
  <si>
    <t>龙文区</t>
  </si>
  <si>
    <t>漳州招商局开发区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</si>
  <si>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</si>
  <si>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</si>
  <si>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</si>
  <si>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</si>
  <si>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</si>
  <si>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</si>
  <si>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</si>
  <si>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</si>
  <si>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漳州常山开发区</t>
  </si>
  <si>
    <t>龙海区</t>
  </si>
  <si>
    <t>漳州台商投资区</t>
  </si>
  <si>
    <t>古雷开发区</t>
  </si>
  <si>
    <t>漳州高新区</t>
  </si>
  <si>
    <t>南平市</t>
  </si>
  <si>
    <t>南平市本级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</si>
  <si>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</si>
  <si>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</si>
  <si>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</si>
  <si>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</si>
  <si>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</si>
  <si>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</si>
  <si>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</si>
  <si>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</si>
  <si>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</si>
  <si>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</si>
  <si>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</t>
  </si>
  <si>
    <t>龙岩市本级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</si>
  <si>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</si>
  <si>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</si>
  <si>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</si>
  <si>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</si>
  <si>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</si>
  <si>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</si>
  <si>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</si>
  <si>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</t>
  </si>
  <si>
    <t>宁德市本级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</si>
  <si>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</si>
  <si>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</si>
  <si>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</si>
  <si>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</si>
  <si>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</si>
  <si>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</si>
  <si>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</si>
  <si>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</si>
  <si>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</si>
  <si>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</si>
  <si>
    <t>附件</t>
  </si>
  <si>
    <t>2024年普通高中免学杂费资金测算表</t>
  </si>
  <si>
    <t xml:space="preserve">                                                                                        金额单位：万元</t>
  </si>
  <si>
    <t>2023年享受免学杂费人数</t>
  </si>
  <si>
    <t>分担比例（省级）</t>
  </si>
  <si>
    <t>2023年资金分担情况</t>
  </si>
  <si>
    <t>2023年省级资金结算情况</t>
  </si>
  <si>
    <t>2024年可用资金下达情况</t>
  </si>
  <si>
    <t>本次下达资金</t>
  </si>
  <si>
    <t>2022年            春季学期</t>
  </si>
  <si>
    <t>2022年             秋季学期</t>
  </si>
  <si>
    <t>应下达           资金</t>
  </si>
  <si>
    <t>闽财教指〔2023〕38号</t>
  </si>
  <si>
    <t>结转资金</t>
  </si>
  <si>
    <t>应下达（按秋季学期测算）</t>
  </si>
  <si>
    <t>扣减结转资金还需下达</t>
  </si>
  <si>
    <t>已下达</t>
  </si>
  <si>
    <t>追加下达（负数改0）</t>
  </si>
  <si>
    <t>09</t>
  </si>
  <si>
    <t>10</t>
  </si>
  <si>
    <t>11</t>
  </si>
  <si>
    <t>12</t>
  </si>
  <si>
    <t>13</t>
  </si>
  <si>
    <t>15</t>
  </si>
  <si>
    <t>福州市小计</t>
  </si>
  <si>
    <t>无长乐区</t>
  </si>
  <si>
    <t>莆田市小计</t>
  </si>
  <si>
    <t>三明市小计</t>
  </si>
  <si>
    <t>泉州市小计</t>
  </si>
  <si>
    <t>漳州市小计</t>
  </si>
  <si>
    <t>南平市小计</t>
  </si>
  <si>
    <t>龙岩市小计</t>
  </si>
  <si>
    <t>宁德市小计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</si>
</sst>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_);[Red]\(0.00\)"/>
    <numFmt numFmtId="43" formatCode="_ * #,##0.00_ ;_ * \-#,##0.00_ ;_ * &quot;-&quot;??_ ;_ @_ "/>
    <numFmt numFmtId="178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1"/>
      <name val="仿宋"/>
      <charset val="134"/>
    </font>
    <font>
      <sz val="11"/>
      <name val="CESI黑体-GB13000"/>
      <charset val="134"/>
    </font>
    <font>
      <sz val="12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35" fillId="23" borderId="15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178" fontId="2" fillId="0" borderId="2" xfId="1" applyNumberFormat="1" applyFont="1" applyFill="1" applyBorder="1" applyAlignment="1" applyProtection="1">
      <alignment horizontal="center" vertical="center" wrapText="1"/>
    </xf>
    <xf numFmtId="178" fontId="2" fillId="0" borderId="3" xfId="1" applyNumberFormat="1" applyFont="1" applyFill="1" applyBorder="1" applyAlignment="1" applyProtection="1">
      <alignment horizontal="center" vertical="center" wrapText="1"/>
    </xf>
    <xf numFmtId="178" fontId="2" fillId="0" borderId="4" xfId="1" applyNumberFormat="1" applyFont="1" applyFill="1" applyBorder="1" applyAlignment="1" applyProtection="1">
      <alignment horizontal="center" vertical="center" wrapText="1"/>
    </xf>
    <xf numFmtId="178" fontId="2" fillId="0" borderId="5" xfId="1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7" fontId="2" fillId="0" borderId="2" xfId="1" applyNumberFormat="1" applyFont="1" applyBorder="1" applyAlignment="1" applyProtection="1">
      <alignment horizontal="center" vertical="center" wrapText="1"/>
    </xf>
    <xf numFmtId="177" fontId="2" fillId="0" borderId="2" xfId="1" applyNumberFormat="1" applyFont="1" applyFill="1" applyBorder="1" applyAlignment="1" applyProtection="1">
      <alignment horizontal="center" vertical="center" wrapText="1"/>
    </xf>
    <xf numFmtId="177" fontId="2" fillId="0" borderId="6" xfId="1" applyNumberFormat="1" applyFont="1" applyFill="1" applyBorder="1" applyAlignment="1" applyProtection="1">
      <alignment horizontal="center" vertical="center" wrapText="1"/>
    </xf>
    <xf numFmtId="177" fontId="2" fillId="0" borderId="7" xfId="1" applyNumberFormat="1" applyFont="1" applyBorder="1" applyAlignment="1" applyProtection="1">
      <alignment horizontal="center" vertical="center" wrapText="1"/>
    </xf>
    <xf numFmtId="177" fontId="2" fillId="0" borderId="6" xfId="1" applyNumberFormat="1" applyFont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178" fontId="2" fillId="0" borderId="0" xfId="0" applyNumberFormat="1" applyFont="1" applyFill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2" xfId="1" applyFont="1" applyFill="1" applyBorder="1" applyAlignment="1" applyProtection="1">
      <alignment horizontal="center" vertical="center" wrapText="1"/>
    </xf>
    <xf numFmtId="178" fontId="12" fillId="0" borderId="2" xfId="1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常规_Sheet1" xfId="1"/>
    <cellStyle name="常规 19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CCC0DA"/>
      <color rgb="00FCD5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97;&#36130;&#25945;&#25351;&#12308;2023&#12309;88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"/>
    </sheetNames>
    <sheetDataSet>
      <sheetData sheetId="0" refreshError="1">
        <row r="5">
          <cell r="A5" t="str">
            <v>总计</v>
          </cell>
        </row>
        <row r="5">
          <cell r="C5">
            <v>1496</v>
          </cell>
        </row>
        <row r="6">
          <cell r="A6" t="str">
            <v>福州市</v>
          </cell>
        </row>
        <row r="6">
          <cell r="C6">
            <v>75</v>
          </cell>
        </row>
        <row r="7">
          <cell r="A7" t="str">
            <v>福州市本级</v>
          </cell>
        </row>
        <row r="7">
          <cell r="C7">
            <v>3</v>
          </cell>
        </row>
        <row r="11">
          <cell r="A11" t="str">
            <v>马尾区</v>
          </cell>
        </row>
        <row r="11">
          <cell r="C11">
            <v>1</v>
          </cell>
        </row>
        <row r="12">
          <cell r="A12" t="str">
            <v>晋安区</v>
          </cell>
        </row>
        <row r="12">
          <cell r="C12">
            <v>1</v>
          </cell>
        </row>
        <row r="13">
          <cell r="A13" t="str">
            <v>闽侯县</v>
          </cell>
        </row>
        <row r="13">
          <cell r="C13">
            <v>8</v>
          </cell>
        </row>
        <row r="14">
          <cell r="A14" t="str">
            <v>连江县</v>
          </cell>
        </row>
        <row r="14">
          <cell r="C14">
            <v>15</v>
          </cell>
        </row>
        <row r="15">
          <cell r="A15" t="str">
            <v>罗源县</v>
          </cell>
        </row>
        <row r="15">
          <cell r="C15">
            <v>10</v>
          </cell>
        </row>
        <row r="16">
          <cell r="A16" t="str">
            <v>闽清县</v>
          </cell>
        </row>
        <row r="16">
          <cell r="C16">
            <v>12</v>
          </cell>
        </row>
        <row r="17">
          <cell r="A17" t="str">
            <v>永泰县</v>
          </cell>
        </row>
        <row r="17">
          <cell r="C17">
            <v>15</v>
          </cell>
        </row>
        <row r="18">
          <cell r="A18" t="str">
            <v>福清市</v>
          </cell>
        </row>
        <row r="18">
          <cell r="C18">
            <v>9</v>
          </cell>
        </row>
        <row r="19">
          <cell r="A19" t="str">
            <v>高新区管委会</v>
          </cell>
        </row>
        <row r="19">
          <cell r="C19">
            <v>1</v>
          </cell>
        </row>
        <row r="20">
          <cell r="A20" t="str">
            <v>莆田市</v>
          </cell>
        </row>
        <row r="20">
          <cell r="C20">
            <v>177</v>
          </cell>
        </row>
        <row r="21">
          <cell r="A21" t="str">
            <v>莆田市本级</v>
          </cell>
        </row>
        <row r="21">
          <cell r="C21">
            <v>7</v>
          </cell>
        </row>
        <row r="22">
          <cell r="A22" t="str">
            <v>城厢区</v>
          </cell>
        </row>
        <row r="22">
          <cell r="C22">
            <v>12</v>
          </cell>
        </row>
        <row r="23">
          <cell r="A23" t="str">
            <v>涵江区</v>
          </cell>
        </row>
        <row r="23">
          <cell r="C23">
            <v>19</v>
          </cell>
        </row>
        <row r="24">
          <cell r="A24" t="str">
            <v>荔城区</v>
          </cell>
        </row>
        <row r="24">
          <cell r="C24">
            <v>19</v>
          </cell>
        </row>
        <row r="25">
          <cell r="A25" t="str">
            <v>秀屿区</v>
          </cell>
        </row>
        <row r="25">
          <cell r="C25">
            <v>30</v>
          </cell>
        </row>
        <row r="26">
          <cell r="A26" t="str">
            <v>湄洲岛管委会</v>
          </cell>
        </row>
        <row r="26">
          <cell r="C26">
            <v>3</v>
          </cell>
        </row>
        <row r="27">
          <cell r="A27" t="str">
            <v>北岸管委会</v>
          </cell>
        </row>
        <row r="27">
          <cell r="C27">
            <v>5</v>
          </cell>
        </row>
        <row r="28">
          <cell r="A28" t="str">
            <v>仙游县</v>
          </cell>
        </row>
        <row r="28">
          <cell r="C28">
            <v>82</v>
          </cell>
        </row>
        <row r="29">
          <cell r="A29" t="str">
            <v>三明市</v>
          </cell>
        </row>
        <row r="29">
          <cell r="C29">
            <v>159</v>
          </cell>
        </row>
        <row r="30">
          <cell r="A30" t="str">
            <v>三明市本级</v>
          </cell>
        </row>
        <row r="30">
          <cell r="C30">
            <v>16</v>
          </cell>
        </row>
        <row r="31">
          <cell r="A31" t="str">
            <v>明溪县</v>
          </cell>
        </row>
        <row r="31">
          <cell r="C31">
            <v>3</v>
          </cell>
        </row>
        <row r="32">
          <cell r="A32" t="str">
            <v>清流县</v>
          </cell>
        </row>
        <row r="32">
          <cell r="C32">
            <v>9</v>
          </cell>
        </row>
        <row r="33">
          <cell r="A33" t="str">
            <v>宁化县</v>
          </cell>
        </row>
        <row r="33">
          <cell r="C33">
            <v>34</v>
          </cell>
        </row>
        <row r="34">
          <cell r="A34" t="str">
            <v>大田县</v>
          </cell>
        </row>
        <row r="34">
          <cell r="C34">
            <v>25</v>
          </cell>
        </row>
        <row r="35">
          <cell r="A35" t="str">
            <v>尤溪县</v>
          </cell>
        </row>
        <row r="35">
          <cell r="C35">
            <v>17</v>
          </cell>
        </row>
        <row r="36">
          <cell r="A36" t="str">
            <v>沙县区</v>
          </cell>
        </row>
        <row r="36">
          <cell r="C36">
            <v>14</v>
          </cell>
        </row>
        <row r="37">
          <cell r="A37" t="str">
            <v>将乐县</v>
          </cell>
        </row>
        <row r="37">
          <cell r="C37">
            <v>10</v>
          </cell>
        </row>
        <row r="38">
          <cell r="A38" t="str">
            <v>泰宁县</v>
          </cell>
        </row>
        <row r="38">
          <cell r="C38">
            <v>10</v>
          </cell>
        </row>
        <row r="39">
          <cell r="A39" t="str">
            <v>建宁县</v>
          </cell>
        </row>
        <row r="39">
          <cell r="C39">
            <v>13</v>
          </cell>
        </row>
        <row r="40">
          <cell r="A40" t="str">
            <v>永安市</v>
          </cell>
        </row>
        <row r="40">
          <cell r="C40">
            <v>8</v>
          </cell>
        </row>
        <row r="41">
          <cell r="A41" t="str">
            <v>泉州市</v>
          </cell>
        </row>
        <row r="41">
          <cell r="C41">
            <v>218</v>
          </cell>
        </row>
        <row r="43">
          <cell r="A43" t="str">
            <v>丰泽区</v>
          </cell>
        </row>
        <row r="43">
          <cell r="C43">
            <v>1</v>
          </cell>
        </row>
        <row r="44">
          <cell r="A44" t="str">
            <v>洛江区</v>
          </cell>
        </row>
        <row r="44">
          <cell r="C44">
            <v>3</v>
          </cell>
        </row>
        <row r="45">
          <cell r="A45" t="str">
            <v>泉港区</v>
          </cell>
        </row>
        <row r="45">
          <cell r="C45">
            <v>6</v>
          </cell>
        </row>
        <row r="46">
          <cell r="A46" t="str">
            <v>惠安县</v>
          </cell>
        </row>
        <row r="46">
          <cell r="C46">
            <v>6</v>
          </cell>
        </row>
        <row r="47">
          <cell r="A47" t="str">
            <v>安溪县</v>
          </cell>
        </row>
        <row r="47">
          <cell r="C47">
            <v>75</v>
          </cell>
        </row>
        <row r="48">
          <cell r="A48" t="str">
            <v>永春县</v>
          </cell>
        </row>
        <row r="48">
          <cell r="C48">
            <v>20</v>
          </cell>
        </row>
        <row r="49">
          <cell r="A49" t="str">
            <v>德化县</v>
          </cell>
        </row>
        <row r="49">
          <cell r="C49">
            <v>20</v>
          </cell>
        </row>
        <row r="50">
          <cell r="A50" t="str">
            <v>石狮市</v>
          </cell>
        </row>
        <row r="50">
          <cell r="C50">
            <v>7</v>
          </cell>
        </row>
        <row r="51">
          <cell r="A51" t="str">
            <v>晋江市</v>
          </cell>
        </row>
        <row r="51">
          <cell r="C51">
            <v>15</v>
          </cell>
        </row>
        <row r="52">
          <cell r="A52" t="str">
            <v>南安市</v>
          </cell>
        </row>
        <row r="52">
          <cell r="C52">
            <v>59</v>
          </cell>
        </row>
        <row r="53">
          <cell r="A53" t="str">
            <v>台商投资区</v>
          </cell>
        </row>
        <row r="53">
          <cell r="C53">
            <v>6</v>
          </cell>
        </row>
        <row r="54">
          <cell r="A54" t="str">
            <v>漳州市</v>
          </cell>
        </row>
        <row r="54">
          <cell r="C54">
            <v>193</v>
          </cell>
        </row>
        <row r="55">
          <cell r="A55" t="str">
            <v>漳州市本级</v>
          </cell>
        </row>
        <row r="55">
          <cell r="C55">
            <v>2</v>
          </cell>
        </row>
        <row r="56">
          <cell r="A56" t="str">
            <v>芗城区</v>
          </cell>
        </row>
        <row r="56">
          <cell r="C56">
            <v>5</v>
          </cell>
        </row>
        <row r="57">
          <cell r="A57" t="str">
            <v>龙文区</v>
          </cell>
        </row>
        <row r="57">
          <cell r="C57">
            <v>2</v>
          </cell>
        </row>
        <row r="58">
          <cell r="A58" t="str">
            <v>云霄县</v>
          </cell>
        </row>
        <row r="58">
          <cell r="C58">
            <v>34</v>
          </cell>
        </row>
        <row r="59">
          <cell r="A59" t="str">
            <v>漳浦县</v>
          </cell>
        </row>
        <row r="59">
          <cell r="C59">
            <v>22</v>
          </cell>
        </row>
        <row r="60">
          <cell r="A60" t="str">
            <v>诏安县</v>
          </cell>
        </row>
        <row r="60">
          <cell r="C60">
            <v>35</v>
          </cell>
        </row>
        <row r="61">
          <cell r="A61" t="str">
            <v>长泰区</v>
          </cell>
        </row>
        <row r="61">
          <cell r="C61">
            <v>6</v>
          </cell>
        </row>
        <row r="62">
          <cell r="A62" t="str">
            <v>东山县</v>
          </cell>
        </row>
        <row r="62">
          <cell r="C62">
            <v>7</v>
          </cell>
        </row>
        <row r="63">
          <cell r="A63" t="str">
            <v>南靖县</v>
          </cell>
        </row>
        <row r="63">
          <cell r="C63">
            <v>9</v>
          </cell>
        </row>
        <row r="64">
          <cell r="A64" t="str">
            <v>平和县</v>
          </cell>
        </row>
        <row r="64">
          <cell r="C64">
            <v>40</v>
          </cell>
        </row>
        <row r="65">
          <cell r="A65" t="str">
            <v>华安县</v>
          </cell>
        </row>
        <row r="65">
          <cell r="C65">
            <v>10</v>
          </cell>
        </row>
        <row r="66">
          <cell r="A66" t="str">
            <v>漳州常山开发区</v>
          </cell>
        </row>
        <row r="66">
          <cell r="C66">
            <v>2</v>
          </cell>
        </row>
        <row r="67">
          <cell r="A67" t="str">
            <v>龙海区</v>
          </cell>
        </row>
        <row r="67">
          <cell r="C67">
            <v>12</v>
          </cell>
        </row>
        <row r="68">
          <cell r="A68" t="str">
            <v>漳州台商投资区</v>
          </cell>
        </row>
        <row r="68">
          <cell r="C68">
            <v>3</v>
          </cell>
        </row>
        <row r="69">
          <cell r="A69" t="str">
            <v>古雷开发区</v>
          </cell>
        </row>
        <row r="69">
          <cell r="C69">
            <v>2</v>
          </cell>
        </row>
        <row r="70">
          <cell r="A70" t="str">
            <v>漳州高新区</v>
          </cell>
        </row>
        <row r="70">
          <cell r="C70">
            <v>2</v>
          </cell>
        </row>
        <row r="71">
          <cell r="A71" t="str">
            <v>南平市</v>
          </cell>
        </row>
        <row r="71">
          <cell r="C71">
            <v>182</v>
          </cell>
        </row>
        <row r="72">
          <cell r="A72" t="str">
            <v>南平市本级</v>
          </cell>
        </row>
        <row r="72">
          <cell r="C72">
            <v>12</v>
          </cell>
        </row>
        <row r="73">
          <cell r="A73" t="str">
            <v>延平区</v>
          </cell>
        </row>
        <row r="73">
          <cell r="C73">
            <v>4</v>
          </cell>
        </row>
        <row r="74">
          <cell r="A74" t="str">
            <v>顺昌县</v>
          </cell>
        </row>
        <row r="74">
          <cell r="C74">
            <v>15</v>
          </cell>
        </row>
        <row r="75">
          <cell r="A75" t="str">
            <v>浦城县</v>
          </cell>
        </row>
        <row r="75">
          <cell r="C75">
            <v>32</v>
          </cell>
        </row>
        <row r="76">
          <cell r="A76" t="str">
            <v>光泽县</v>
          </cell>
        </row>
        <row r="76">
          <cell r="C76">
            <v>14</v>
          </cell>
        </row>
        <row r="77">
          <cell r="A77" t="str">
            <v>松溪县</v>
          </cell>
        </row>
        <row r="77">
          <cell r="C77">
            <v>16</v>
          </cell>
        </row>
        <row r="78">
          <cell r="A78" t="str">
            <v>政和县</v>
          </cell>
        </row>
        <row r="78">
          <cell r="C78">
            <v>17</v>
          </cell>
        </row>
        <row r="79">
          <cell r="A79" t="str">
            <v>邵武市</v>
          </cell>
        </row>
        <row r="79">
          <cell r="C79">
            <v>17</v>
          </cell>
        </row>
        <row r="80">
          <cell r="A80" t="str">
            <v>武夷山市</v>
          </cell>
        </row>
        <row r="80">
          <cell r="C80">
            <v>12</v>
          </cell>
        </row>
        <row r="81">
          <cell r="A81" t="str">
            <v>建瓯市</v>
          </cell>
        </row>
        <row r="81">
          <cell r="C81">
            <v>27</v>
          </cell>
        </row>
        <row r="82">
          <cell r="A82" t="str">
            <v>建阳区</v>
          </cell>
        </row>
        <row r="82">
          <cell r="C82">
            <v>16</v>
          </cell>
        </row>
        <row r="83">
          <cell r="A83" t="str">
            <v>龙岩市</v>
          </cell>
        </row>
        <row r="83">
          <cell r="C83">
            <v>212</v>
          </cell>
        </row>
        <row r="84">
          <cell r="A84" t="str">
            <v>龙岩市本级</v>
          </cell>
        </row>
        <row r="84">
          <cell r="C84">
            <v>8</v>
          </cell>
        </row>
        <row r="85">
          <cell r="A85" t="str">
            <v>新罗区</v>
          </cell>
        </row>
        <row r="85">
          <cell r="C85">
            <v>7</v>
          </cell>
        </row>
        <row r="86">
          <cell r="A86" t="str">
            <v>长汀县</v>
          </cell>
        </row>
        <row r="86">
          <cell r="C86">
            <v>54</v>
          </cell>
        </row>
        <row r="87">
          <cell r="A87" t="str">
            <v>永定区</v>
          </cell>
        </row>
        <row r="87">
          <cell r="C87">
            <v>33</v>
          </cell>
        </row>
        <row r="88">
          <cell r="A88" t="str">
            <v>上杭县</v>
          </cell>
        </row>
        <row r="88">
          <cell r="C88">
            <v>34</v>
          </cell>
        </row>
        <row r="89">
          <cell r="A89" t="str">
            <v>武平县</v>
          </cell>
        </row>
        <row r="89">
          <cell r="C89">
            <v>32</v>
          </cell>
        </row>
        <row r="90">
          <cell r="A90" t="str">
            <v>连城县</v>
          </cell>
        </row>
        <row r="90">
          <cell r="C90">
            <v>25</v>
          </cell>
        </row>
        <row r="91">
          <cell r="A91" t="str">
            <v>漳平市</v>
          </cell>
        </row>
        <row r="91">
          <cell r="C91">
            <v>19</v>
          </cell>
        </row>
        <row r="92">
          <cell r="A92" t="str">
            <v>宁德市</v>
          </cell>
        </row>
        <row r="92">
          <cell r="C92">
            <v>254</v>
          </cell>
        </row>
        <row r="93">
          <cell r="A93" t="str">
            <v>宁德市本级</v>
          </cell>
        </row>
        <row r="93">
          <cell r="C93">
            <v>14</v>
          </cell>
        </row>
        <row r="94">
          <cell r="A94" t="str">
            <v>蕉城区</v>
          </cell>
        </row>
        <row r="94">
          <cell r="C94">
            <v>12</v>
          </cell>
        </row>
        <row r="95">
          <cell r="A95" t="str">
            <v>霞浦县</v>
          </cell>
        </row>
        <row r="95">
          <cell r="C95">
            <v>34</v>
          </cell>
        </row>
        <row r="96">
          <cell r="A96" t="str">
            <v>古田县</v>
          </cell>
        </row>
        <row r="96">
          <cell r="C96">
            <v>20</v>
          </cell>
        </row>
        <row r="97">
          <cell r="A97" t="str">
            <v>屏南县</v>
          </cell>
        </row>
        <row r="97">
          <cell r="C97">
            <v>17</v>
          </cell>
        </row>
        <row r="98">
          <cell r="A98" t="str">
            <v>寿宁县</v>
          </cell>
        </row>
        <row r="98">
          <cell r="C98">
            <v>47</v>
          </cell>
        </row>
        <row r="99">
          <cell r="A99" t="str">
            <v>周宁县</v>
          </cell>
        </row>
        <row r="99">
          <cell r="C99">
            <v>14</v>
          </cell>
        </row>
        <row r="100">
          <cell r="A100" t="str">
            <v>柘荣县</v>
          </cell>
        </row>
        <row r="100">
          <cell r="C100">
            <v>13</v>
          </cell>
        </row>
        <row r="101">
          <cell r="A101" t="str">
            <v>福安市</v>
          </cell>
        </row>
        <row r="101">
          <cell r="C101">
            <v>60</v>
          </cell>
        </row>
        <row r="102">
          <cell r="A102" t="str">
            <v>福鼎市</v>
          </cell>
        </row>
        <row r="102">
          <cell r="C102">
            <v>23</v>
          </cell>
        </row>
        <row r="103">
          <cell r="A103" t="str">
            <v>平潭综合实验区</v>
          </cell>
        </row>
        <row r="103">
          <cell r="C103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view="pageLayout" zoomScaleNormal="100" topLeftCell="A8" workbookViewId="0">
      <selection activeCell="E8" sqref="E8"/>
    </sheetView>
  </sheetViews>
  <sheetFormatPr defaultColWidth="9" defaultRowHeight="14.25"/>
  <cols>
    <col min="1" max="1" width="19.125" style="42" customWidth="1"/>
    <col min="2" max="4" width="9" style="43"/>
    <col min="5" max="5" width="9.25" style="43"/>
    <col min="6" max="6" width="8.5" style="43" customWidth="1"/>
    <col min="7" max="8" width="9" style="43"/>
    <col min="9" max="9" width="9.25" style="43"/>
    <col min="10" max="16384" width="9" style="42"/>
  </cols>
  <sheetData>
    <row r="1" ht="20.25" spans="1:9">
      <c r="A1" s="44" t="s">
        <v>0</v>
      </c>
      <c r="B1" s="45"/>
      <c r="C1" s="45"/>
      <c r="D1" s="45"/>
      <c r="E1" s="57"/>
      <c r="F1" s="58"/>
      <c r="G1" s="58"/>
      <c r="H1" s="57"/>
      <c r="I1" s="58"/>
    </row>
    <row r="2" ht="24" spans="1:9">
      <c r="A2" s="46" t="s">
        <v>1</v>
      </c>
      <c r="B2" s="46"/>
      <c r="C2" s="46"/>
      <c r="D2" s="46"/>
      <c r="E2" s="46"/>
      <c r="F2" s="46"/>
      <c r="G2" s="46"/>
      <c r="H2" s="46"/>
      <c r="I2" s="46"/>
    </row>
    <row r="3" spans="1:9">
      <c r="A3" s="47" t="s">
        <v>2</v>
      </c>
      <c r="B3" s="48"/>
      <c r="C3" s="48"/>
      <c r="D3" s="48"/>
      <c r="E3" s="48"/>
      <c r="F3" s="48"/>
      <c r="G3" s="48"/>
      <c r="H3" s="48"/>
      <c r="I3" s="48"/>
    </row>
    <row r="4" ht="24" customHeight="1" spans="1:9">
      <c r="A4" s="49" t="s">
        <v>3</v>
      </c>
      <c r="B4" s="50" t="s">
        <v>4</v>
      </c>
      <c r="C4" s="50"/>
      <c r="D4" s="50"/>
      <c r="E4" s="50"/>
      <c r="F4" s="50"/>
      <c r="G4" s="59" t="s">
        <v>5</v>
      </c>
      <c r="H4" s="59"/>
      <c r="I4" s="59"/>
    </row>
    <row r="5" ht="71.25" spans="1:9">
      <c r="A5" s="49"/>
      <c r="B5" s="50" t="s">
        <v>6</v>
      </c>
      <c r="C5" s="50" t="s">
        <v>7</v>
      </c>
      <c r="D5" s="50" t="s">
        <v>8</v>
      </c>
      <c r="E5" s="60" t="s">
        <v>9</v>
      </c>
      <c r="F5" s="60" t="s">
        <v>10</v>
      </c>
      <c r="G5" s="50" t="s">
        <v>11</v>
      </c>
      <c r="H5" s="60" t="s">
        <v>12</v>
      </c>
      <c r="I5" s="60" t="s">
        <v>13</v>
      </c>
    </row>
    <row r="6" s="40" customFormat="1" ht="15.75" spans="1:9">
      <c r="A6" s="51" t="s">
        <v>14</v>
      </c>
      <c r="B6" s="52" t="s">
        <v>15</v>
      </c>
      <c r="C6" s="52" t="s">
        <v>16</v>
      </c>
      <c r="D6" s="52" t="s">
        <v>17</v>
      </c>
      <c r="E6" s="52" t="s">
        <v>18</v>
      </c>
      <c r="F6" s="52" t="s">
        <v>19</v>
      </c>
      <c r="G6" s="52" t="s">
        <v>20</v>
      </c>
      <c r="H6" s="52" t="s">
        <v>21</v>
      </c>
      <c r="I6" s="52" t="s">
        <v>22</v>
      </c>
    </row>
    <row r="7" s="41" customFormat="1" spans="1:9">
      <c r="A7" s="53" t="s">
        <v>23</v>
      </c>
      <c r="B7" s="54">
        <f t="shared" ref="B7:I7" si="0">B8+B22+B31+B43+B57+B75+B87+B96+B107</f>
        <v>2580.8</v>
      </c>
      <c r="C7" s="54">
        <f t="shared" si="0"/>
        <v>1729.3</v>
      </c>
      <c r="D7" s="54">
        <f t="shared" si="0"/>
        <v>851.5</v>
      </c>
      <c r="E7" s="54">
        <f t="shared" si="0"/>
        <v>1792.47</v>
      </c>
      <c r="F7" s="54">
        <f t="shared" si="0"/>
        <v>-63.17</v>
      </c>
      <c r="G7" s="54">
        <f t="shared" si="0"/>
        <v>1496</v>
      </c>
      <c r="H7" s="54">
        <f t="shared" si="0"/>
        <v>198</v>
      </c>
      <c r="I7" s="54">
        <f t="shared" si="0"/>
        <v>1757.17</v>
      </c>
    </row>
    <row r="8" s="41" customFormat="1" spans="1:9">
      <c r="A8" s="53" t="s">
        <v>24</v>
      </c>
      <c r="B8" s="53">
        <f t="shared" ref="B8:I8" si="1">SUM(B9:B21)</f>
        <v>181.68</v>
      </c>
      <c r="C8" s="53">
        <f t="shared" si="1"/>
        <v>89.32</v>
      </c>
      <c r="D8" s="53">
        <f t="shared" si="1"/>
        <v>92.36</v>
      </c>
      <c r="E8" s="53">
        <f t="shared" si="1"/>
        <v>98.49</v>
      </c>
      <c r="F8" s="53">
        <f t="shared" si="1"/>
        <v>-9.16999999999999</v>
      </c>
      <c r="G8" s="53">
        <f t="shared" si="1"/>
        <v>75</v>
      </c>
      <c r="H8" s="53">
        <f t="shared" si="1"/>
        <v>11</v>
      </c>
      <c r="I8" s="53">
        <f t="shared" si="1"/>
        <v>95.17</v>
      </c>
    </row>
    <row r="9" spans="1:9">
      <c r="A9" s="55" t="s">
        <v>25</v>
      </c>
      <c r="B9" s="56">
        <v>20.64</v>
      </c>
      <c r="C9" s="56">
        <v>4.13</v>
      </c>
      <c r="D9" s="56">
        <v>16.51</v>
      </c>
      <c r="E9" s="61">
        <v>5.47</v>
      </c>
      <c r="F9" s="56">
        <f>C9-E9</f>
        <v>-1.34</v>
      </c>
      <c r="G9" s="55">
        <v>3</v>
      </c>
      <c r="H9" s="55">
        <v>0</v>
      </c>
      <c r="I9" s="56">
        <f t="shared" ref="I8:I39" si="2">G9+H9-F9</f>
        <v>4.34</v>
      </c>
    </row>
    <row r="10" spans="1:9">
      <c r="A10" s="55" t="s">
        <v>26</v>
      </c>
      <c r="B10" s="56">
        <v>0</v>
      </c>
      <c r="C10" s="56">
        <v>0</v>
      </c>
      <c r="D10" s="56">
        <v>0</v>
      </c>
      <c r="E10" s="61">
        <v>0.67</v>
      </c>
      <c r="F10" s="56">
        <f t="shared" ref="F10:F41" si="3">C10-E10</f>
        <v>-0.67</v>
      </c>
      <c r="G10" s="55">
        <v>0</v>
      </c>
      <c r="H10" s="55">
        <v>0</v>
      </c>
      <c r="I10" s="56">
        <f t="shared" si="2"/>
        <v>0.67</v>
      </c>
    </row>
    <row r="11" spans="1:9">
      <c r="A11" s="55" t="s">
        <v>27</v>
      </c>
      <c r="B11" s="56">
        <v>1.12</v>
      </c>
      <c r="C11" s="56">
        <v>0.22</v>
      </c>
      <c r="D11" s="56">
        <v>0.9</v>
      </c>
      <c r="E11" s="61">
        <v>1.01</v>
      </c>
      <c r="F11" s="56">
        <f t="shared" si="3"/>
        <v>-0.79</v>
      </c>
      <c r="G11" s="55">
        <v>0</v>
      </c>
      <c r="H11" s="55">
        <v>0</v>
      </c>
      <c r="I11" s="56">
        <f t="shared" si="2"/>
        <v>0.79</v>
      </c>
    </row>
    <row r="12" spans="1:9">
      <c r="A12" s="55" t="s">
        <v>28</v>
      </c>
      <c r="B12" s="56">
        <v>5.28</v>
      </c>
      <c r="C12" s="56">
        <v>1.06</v>
      </c>
      <c r="D12" s="56">
        <v>4.22</v>
      </c>
      <c r="E12" s="61">
        <v>1.62</v>
      </c>
      <c r="F12" s="56">
        <f t="shared" si="3"/>
        <v>-0.56</v>
      </c>
      <c r="G12" s="55">
        <v>0</v>
      </c>
      <c r="H12" s="55">
        <v>1</v>
      </c>
      <c r="I12" s="56">
        <f t="shared" si="2"/>
        <v>1.56</v>
      </c>
    </row>
    <row r="13" spans="1:9">
      <c r="A13" s="55" t="s">
        <v>29</v>
      </c>
      <c r="B13" s="56">
        <v>6.16</v>
      </c>
      <c r="C13" s="56">
        <v>1.23</v>
      </c>
      <c r="D13" s="56">
        <v>4.93</v>
      </c>
      <c r="E13" s="61">
        <v>1.18</v>
      </c>
      <c r="F13" s="56">
        <f t="shared" si="3"/>
        <v>0.05</v>
      </c>
      <c r="G13" s="55">
        <v>1</v>
      </c>
      <c r="H13" s="55">
        <v>1</v>
      </c>
      <c r="I13" s="56">
        <f t="shared" si="2"/>
        <v>1.95</v>
      </c>
    </row>
    <row r="14" spans="1:9">
      <c r="A14" s="55" t="s">
        <v>30</v>
      </c>
      <c r="B14" s="56">
        <v>5.36</v>
      </c>
      <c r="C14" s="56">
        <v>1.07</v>
      </c>
      <c r="D14" s="56">
        <v>4.29</v>
      </c>
      <c r="E14" s="61">
        <v>1.86</v>
      </c>
      <c r="F14" s="56">
        <f t="shared" si="3"/>
        <v>-0.79</v>
      </c>
      <c r="G14" s="55">
        <v>1</v>
      </c>
      <c r="H14" s="55">
        <v>0</v>
      </c>
      <c r="I14" s="56">
        <f t="shared" si="2"/>
        <v>1.79</v>
      </c>
    </row>
    <row r="15" spans="1:9">
      <c r="A15" s="55" t="s">
        <v>31</v>
      </c>
      <c r="B15" s="56">
        <v>21.04</v>
      </c>
      <c r="C15" s="56">
        <v>8.42</v>
      </c>
      <c r="D15" s="56">
        <v>12.62</v>
      </c>
      <c r="E15" s="61">
        <v>7.81</v>
      </c>
      <c r="F15" s="56">
        <f t="shared" si="3"/>
        <v>0.61</v>
      </c>
      <c r="G15" s="55">
        <v>8</v>
      </c>
      <c r="H15" s="55">
        <v>1</v>
      </c>
      <c r="I15" s="56">
        <f t="shared" si="2"/>
        <v>8.39</v>
      </c>
    </row>
    <row r="16" spans="1:9">
      <c r="A16" s="55" t="s">
        <v>32</v>
      </c>
      <c r="B16" s="56">
        <v>26.64</v>
      </c>
      <c r="C16" s="56">
        <v>15.98</v>
      </c>
      <c r="D16" s="56">
        <v>10.66</v>
      </c>
      <c r="E16" s="61">
        <v>14.69</v>
      </c>
      <c r="F16" s="56">
        <f t="shared" si="3"/>
        <v>1.29</v>
      </c>
      <c r="G16" s="55">
        <v>15</v>
      </c>
      <c r="H16" s="55">
        <v>2</v>
      </c>
      <c r="I16" s="56">
        <f t="shared" si="2"/>
        <v>15.71</v>
      </c>
    </row>
    <row r="17" spans="1:9">
      <c r="A17" s="55" t="s">
        <v>33</v>
      </c>
      <c r="B17" s="56">
        <v>17.2</v>
      </c>
      <c r="C17" s="56">
        <v>10.32</v>
      </c>
      <c r="D17" s="56">
        <v>6.88</v>
      </c>
      <c r="E17" s="61">
        <v>10.08</v>
      </c>
      <c r="F17" s="56">
        <f t="shared" si="3"/>
        <v>0.24</v>
      </c>
      <c r="G17" s="55">
        <v>10</v>
      </c>
      <c r="H17" s="55">
        <v>1</v>
      </c>
      <c r="I17" s="56">
        <f t="shared" si="2"/>
        <v>10.76</v>
      </c>
    </row>
    <row r="18" spans="1:9">
      <c r="A18" s="55" t="s">
        <v>34</v>
      </c>
      <c r="B18" s="56">
        <v>18.32</v>
      </c>
      <c r="C18" s="56">
        <v>14.66</v>
      </c>
      <c r="D18" s="56">
        <v>3.66</v>
      </c>
      <c r="E18" s="61">
        <v>16.47</v>
      </c>
      <c r="F18" s="56">
        <f t="shared" si="3"/>
        <v>-1.81</v>
      </c>
      <c r="G18" s="55">
        <v>12</v>
      </c>
      <c r="H18" s="55">
        <v>2</v>
      </c>
      <c r="I18" s="56">
        <f t="shared" si="2"/>
        <v>15.81</v>
      </c>
    </row>
    <row r="19" spans="1:9">
      <c r="A19" s="55" t="s">
        <v>35</v>
      </c>
      <c r="B19" s="56">
        <v>20.64</v>
      </c>
      <c r="C19" s="56">
        <v>16.51</v>
      </c>
      <c r="D19" s="56">
        <v>4.13</v>
      </c>
      <c r="E19" s="61">
        <v>19.07</v>
      </c>
      <c r="F19" s="56">
        <f t="shared" si="3"/>
        <v>-2.56</v>
      </c>
      <c r="G19" s="55">
        <v>15</v>
      </c>
      <c r="H19" s="55">
        <v>0</v>
      </c>
      <c r="I19" s="56">
        <f t="shared" si="2"/>
        <v>17.56</v>
      </c>
    </row>
    <row r="20" spans="1:9">
      <c r="A20" s="55" t="s">
        <v>36</v>
      </c>
      <c r="B20" s="56">
        <v>35.04</v>
      </c>
      <c r="C20" s="56">
        <v>14.02</v>
      </c>
      <c r="D20" s="56">
        <v>21.02</v>
      </c>
      <c r="E20" s="61">
        <v>16.13</v>
      </c>
      <c r="F20" s="56">
        <f t="shared" si="3"/>
        <v>-2.11</v>
      </c>
      <c r="G20" s="55">
        <v>9</v>
      </c>
      <c r="H20" s="55">
        <v>3</v>
      </c>
      <c r="I20" s="56">
        <f t="shared" si="2"/>
        <v>14.11</v>
      </c>
    </row>
    <row r="21" spans="1:9">
      <c r="A21" s="55" t="s">
        <v>37</v>
      </c>
      <c r="B21" s="56">
        <v>4.24</v>
      </c>
      <c r="C21" s="56">
        <v>1.7</v>
      </c>
      <c r="D21" s="56">
        <v>2.54</v>
      </c>
      <c r="E21" s="61">
        <v>2.43</v>
      </c>
      <c r="F21" s="56">
        <f t="shared" si="3"/>
        <v>-0.73</v>
      </c>
      <c r="G21" s="55">
        <v>1</v>
      </c>
      <c r="H21" s="55">
        <v>0</v>
      </c>
      <c r="I21" s="56">
        <f t="shared" si="2"/>
        <v>1.73</v>
      </c>
    </row>
    <row r="22" s="41" customFormat="1" spans="1:9">
      <c r="A22" s="53" t="s">
        <v>38</v>
      </c>
      <c r="B22" s="53">
        <f t="shared" ref="B22:I22" si="4">SUM(B23:B30)</f>
        <v>279.04</v>
      </c>
      <c r="C22" s="53">
        <f t="shared" si="4"/>
        <v>188.43</v>
      </c>
      <c r="D22" s="53">
        <f t="shared" si="4"/>
        <v>90.61</v>
      </c>
      <c r="E22" s="53">
        <f t="shared" si="4"/>
        <v>192.34</v>
      </c>
      <c r="F22" s="53">
        <f t="shared" si="4"/>
        <v>-3.91000000000001</v>
      </c>
      <c r="G22" s="53">
        <f t="shared" si="4"/>
        <v>177</v>
      </c>
      <c r="H22" s="53">
        <f t="shared" si="4"/>
        <v>14</v>
      </c>
      <c r="I22" s="53">
        <f t="shared" si="4"/>
        <v>194.91</v>
      </c>
    </row>
    <row r="23" spans="1:9">
      <c r="A23" s="55" t="s">
        <v>39</v>
      </c>
      <c r="B23" s="56">
        <v>14.72</v>
      </c>
      <c r="C23" s="56">
        <v>8.83</v>
      </c>
      <c r="D23" s="56">
        <v>5.89</v>
      </c>
      <c r="E23" s="61">
        <v>10.38</v>
      </c>
      <c r="F23" s="56">
        <f t="shared" si="3"/>
        <v>-1.55</v>
      </c>
      <c r="G23" s="55">
        <v>7</v>
      </c>
      <c r="H23" s="55">
        <v>1</v>
      </c>
      <c r="I23" s="56">
        <f t="shared" si="2"/>
        <v>9.55</v>
      </c>
    </row>
    <row r="24" spans="1:9">
      <c r="A24" s="55" t="s">
        <v>40</v>
      </c>
      <c r="B24" s="56">
        <v>22</v>
      </c>
      <c r="C24" s="56">
        <v>13.2</v>
      </c>
      <c r="D24" s="56">
        <v>8.8</v>
      </c>
      <c r="E24" s="61">
        <v>12</v>
      </c>
      <c r="F24" s="56">
        <f t="shared" si="3"/>
        <v>1.2</v>
      </c>
      <c r="G24" s="55">
        <v>12</v>
      </c>
      <c r="H24" s="55">
        <v>3</v>
      </c>
      <c r="I24" s="56">
        <f t="shared" si="2"/>
        <v>13.8</v>
      </c>
    </row>
    <row r="25" spans="1:9">
      <c r="A25" s="55" t="s">
        <v>41</v>
      </c>
      <c r="B25" s="56">
        <v>37.12</v>
      </c>
      <c r="C25" s="56">
        <v>22.27</v>
      </c>
      <c r="D25" s="56">
        <v>14.85</v>
      </c>
      <c r="E25" s="61">
        <v>22.76</v>
      </c>
      <c r="F25" s="56">
        <f t="shared" si="3"/>
        <v>-0.490000000000002</v>
      </c>
      <c r="G25" s="55">
        <v>19</v>
      </c>
      <c r="H25" s="55">
        <v>4</v>
      </c>
      <c r="I25" s="56">
        <f t="shared" si="2"/>
        <v>23.49</v>
      </c>
    </row>
    <row r="26" spans="1:9">
      <c r="A26" s="55" t="s">
        <v>42</v>
      </c>
      <c r="B26" s="56">
        <v>33.28</v>
      </c>
      <c r="C26" s="56">
        <v>19.97</v>
      </c>
      <c r="D26" s="56">
        <v>13.31</v>
      </c>
      <c r="E26" s="61">
        <v>21.48</v>
      </c>
      <c r="F26" s="56">
        <f t="shared" si="3"/>
        <v>-1.51</v>
      </c>
      <c r="G26" s="55">
        <v>19</v>
      </c>
      <c r="H26" s="55">
        <v>0</v>
      </c>
      <c r="I26" s="56">
        <f t="shared" si="2"/>
        <v>20.51</v>
      </c>
    </row>
    <row r="27" spans="1:9">
      <c r="A27" s="55" t="s">
        <v>43</v>
      </c>
      <c r="B27" s="56">
        <v>55.36</v>
      </c>
      <c r="C27" s="56">
        <v>33.22</v>
      </c>
      <c r="D27" s="56">
        <v>22.14</v>
      </c>
      <c r="E27" s="61">
        <v>29.86</v>
      </c>
      <c r="F27" s="56">
        <f t="shared" si="3"/>
        <v>3.36</v>
      </c>
      <c r="G27" s="55">
        <v>30</v>
      </c>
      <c r="H27" s="55">
        <v>6</v>
      </c>
      <c r="I27" s="56">
        <f t="shared" si="2"/>
        <v>32.64</v>
      </c>
    </row>
    <row r="28" spans="1:9">
      <c r="A28" s="55" t="s">
        <v>44</v>
      </c>
      <c r="B28" s="56">
        <v>3.84</v>
      </c>
      <c r="C28" s="56">
        <v>2.3</v>
      </c>
      <c r="D28" s="56">
        <v>1.54</v>
      </c>
      <c r="E28" s="61">
        <v>3</v>
      </c>
      <c r="F28" s="56">
        <f t="shared" si="3"/>
        <v>-0.7</v>
      </c>
      <c r="G28" s="55">
        <v>3</v>
      </c>
      <c r="H28" s="55">
        <v>0</v>
      </c>
      <c r="I28" s="56">
        <f t="shared" si="2"/>
        <v>3.7</v>
      </c>
    </row>
    <row r="29" spans="1:9">
      <c r="A29" s="55" t="s">
        <v>45</v>
      </c>
      <c r="B29" s="56">
        <v>7.68</v>
      </c>
      <c r="C29" s="56">
        <v>4.61</v>
      </c>
      <c r="D29" s="56">
        <v>3.07</v>
      </c>
      <c r="E29" s="61">
        <v>4.8</v>
      </c>
      <c r="F29" s="56">
        <f t="shared" si="3"/>
        <v>-0.19</v>
      </c>
      <c r="G29" s="55">
        <v>5</v>
      </c>
      <c r="H29" s="55">
        <v>0</v>
      </c>
      <c r="I29" s="56">
        <f t="shared" si="2"/>
        <v>5.19</v>
      </c>
    </row>
    <row r="30" spans="1:9">
      <c r="A30" s="55" t="s">
        <v>46</v>
      </c>
      <c r="B30" s="56">
        <v>105.04</v>
      </c>
      <c r="C30" s="56">
        <v>84.03</v>
      </c>
      <c r="D30" s="56">
        <v>21.01</v>
      </c>
      <c r="E30" s="61">
        <v>88.06</v>
      </c>
      <c r="F30" s="56">
        <f t="shared" si="3"/>
        <v>-4.03</v>
      </c>
      <c r="G30" s="55">
        <v>82</v>
      </c>
      <c r="H30" s="55">
        <v>0</v>
      </c>
      <c r="I30" s="56">
        <f t="shared" si="2"/>
        <v>86.03</v>
      </c>
    </row>
    <row r="31" s="41" customFormat="1" spans="1:9">
      <c r="A31" s="53" t="s">
        <v>47</v>
      </c>
      <c r="B31" s="53">
        <f t="shared" ref="B31:I31" si="5">SUM(B32:B42)</f>
        <v>245.36</v>
      </c>
      <c r="C31" s="53">
        <f t="shared" si="5"/>
        <v>183.2</v>
      </c>
      <c r="D31" s="53">
        <f t="shared" si="5"/>
        <v>62.16</v>
      </c>
      <c r="E31" s="53">
        <f t="shared" si="5"/>
        <v>193.51</v>
      </c>
      <c r="F31" s="53">
        <f t="shared" si="5"/>
        <v>-10.31</v>
      </c>
      <c r="G31" s="53">
        <f t="shared" si="5"/>
        <v>159</v>
      </c>
      <c r="H31" s="53">
        <f t="shared" si="5"/>
        <v>18</v>
      </c>
      <c r="I31" s="53">
        <f t="shared" si="5"/>
        <v>187.31</v>
      </c>
    </row>
    <row r="32" spans="1:9">
      <c r="A32" s="55" t="s">
        <v>48</v>
      </c>
      <c r="B32" s="56">
        <v>25.2</v>
      </c>
      <c r="C32" s="56">
        <v>15.12</v>
      </c>
      <c r="D32" s="56">
        <v>10.08</v>
      </c>
      <c r="E32" s="61">
        <v>15.74</v>
      </c>
      <c r="F32" s="56">
        <f t="shared" si="3"/>
        <v>-0.620000000000001</v>
      </c>
      <c r="G32" s="55">
        <v>16</v>
      </c>
      <c r="H32" s="55">
        <v>0</v>
      </c>
      <c r="I32" s="56">
        <f t="shared" si="2"/>
        <v>16.62</v>
      </c>
    </row>
    <row r="33" spans="1:9">
      <c r="A33" s="55" t="s">
        <v>49</v>
      </c>
      <c r="B33" s="56">
        <v>8.96</v>
      </c>
      <c r="C33" s="56">
        <v>7.17</v>
      </c>
      <c r="D33" s="56">
        <v>1.79</v>
      </c>
      <c r="E33" s="61">
        <v>12.23</v>
      </c>
      <c r="F33" s="56">
        <f t="shared" si="3"/>
        <v>-5.06</v>
      </c>
      <c r="G33" s="55">
        <v>3</v>
      </c>
      <c r="H33" s="55">
        <v>0</v>
      </c>
      <c r="I33" s="56">
        <f t="shared" si="2"/>
        <v>8.06</v>
      </c>
    </row>
    <row r="34" spans="1:9">
      <c r="A34" s="55" t="s">
        <v>50</v>
      </c>
      <c r="B34" s="56">
        <v>14.56</v>
      </c>
      <c r="C34" s="56">
        <v>11.65</v>
      </c>
      <c r="D34" s="56">
        <v>2.91</v>
      </c>
      <c r="E34" s="61">
        <v>11.64</v>
      </c>
      <c r="F34" s="56">
        <f t="shared" si="3"/>
        <v>0.00999999999999979</v>
      </c>
      <c r="G34" s="55">
        <v>9</v>
      </c>
      <c r="H34" s="55">
        <v>2</v>
      </c>
      <c r="I34" s="56">
        <f t="shared" si="2"/>
        <v>10.99</v>
      </c>
    </row>
    <row r="35" spans="1:9">
      <c r="A35" s="55" t="s">
        <v>51</v>
      </c>
      <c r="B35" s="56">
        <v>40.88</v>
      </c>
      <c r="C35" s="56">
        <v>32.7</v>
      </c>
      <c r="D35" s="56">
        <v>8.18</v>
      </c>
      <c r="E35" s="61">
        <v>33.91</v>
      </c>
      <c r="F35" s="56">
        <f t="shared" si="3"/>
        <v>-1.20999999999999</v>
      </c>
      <c r="G35" s="55">
        <v>34</v>
      </c>
      <c r="H35" s="55">
        <v>0</v>
      </c>
      <c r="I35" s="56">
        <f t="shared" si="2"/>
        <v>35.21</v>
      </c>
    </row>
    <row r="36" spans="1:9">
      <c r="A36" s="55" t="s">
        <v>52</v>
      </c>
      <c r="B36" s="56">
        <v>35.68</v>
      </c>
      <c r="C36" s="56">
        <v>28.54</v>
      </c>
      <c r="D36" s="56">
        <v>7.14</v>
      </c>
      <c r="E36" s="61">
        <v>25.36</v>
      </c>
      <c r="F36" s="56">
        <f t="shared" si="3"/>
        <v>3.18</v>
      </c>
      <c r="G36" s="55">
        <v>25</v>
      </c>
      <c r="H36" s="55">
        <v>5</v>
      </c>
      <c r="I36" s="56">
        <f t="shared" si="2"/>
        <v>26.82</v>
      </c>
    </row>
    <row r="37" spans="1:9">
      <c r="A37" s="55" t="s">
        <v>53</v>
      </c>
      <c r="B37" s="56">
        <v>32.96</v>
      </c>
      <c r="C37" s="56">
        <v>26.37</v>
      </c>
      <c r="D37" s="56">
        <v>6.59</v>
      </c>
      <c r="E37" s="61">
        <v>35.34</v>
      </c>
      <c r="F37" s="56">
        <f t="shared" si="3"/>
        <v>-8.97</v>
      </c>
      <c r="G37" s="55">
        <v>17</v>
      </c>
      <c r="H37" s="55">
        <v>0</v>
      </c>
      <c r="I37" s="56">
        <f t="shared" si="2"/>
        <v>25.97</v>
      </c>
    </row>
    <row r="38" spans="1:9">
      <c r="A38" s="55" t="s">
        <v>54</v>
      </c>
      <c r="B38" s="56">
        <v>21.44</v>
      </c>
      <c r="C38" s="56">
        <v>17.15</v>
      </c>
      <c r="D38" s="56">
        <v>4.29</v>
      </c>
      <c r="E38" s="61">
        <v>18</v>
      </c>
      <c r="F38" s="56">
        <f t="shared" si="3"/>
        <v>-0.850000000000001</v>
      </c>
      <c r="G38" s="55">
        <v>14</v>
      </c>
      <c r="H38" s="55">
        <v>3</v>
      </c>
      <c r="I38" s="56">
        <f t="shared" si="2"/>
        <v>17.85</v>
      </c>
    </row>
    <row r="39" spans="1:9">
      <c r="A39" s="55" t="s">
        <v>55</v>
      </c>
      <c r="B39" s="56">
        <v>14.64</v>
      </c>
      <c r="C39" s="56">
        <v>11.71</v>
      </c>
      <c r="D39" s="56">
        <v>2.93</v>
      </c>
      <c r="E39" s="61">
        <v>10.24</v>
      </c>
      <c r="F39" s="56">
        <f t="shared" si="3"/>
        <v>1.47</v>
      </c>
      <c r="G39" s="55">
        <v>10</v>
      </c>
      <c r="H39" s="55">
        <v>3</v>
      </c>
      <c r="I39" s="56">
        <f t="shared" si="2"/>
        <v>11.53</v>
      </c>
    </row>
    <row r="40" spans="1:9">
      <c r="A40" s="55" t="s">
        <v>56</v>
      </c>
      <c r="B40" s="56">
        <v>13.68</v>
      </c>
      <c r="C40" s="56">
        <v>10.94</v>
      </c>
      <c r="D40" s="56">
        <v>2.74</v>
      </c>
      <c r="E40" s="61">
        <v>10.37</v>
      </c>
      <c r="F40" s="56">
        <f t="shared" si="3"/>
        <v>0.57</v>
      </c>
      <c r="G40" s="55">
        <v>10</v>
      </c>
      <c r="H40" s="55">
        <v>2</v>
      </c>
      <c r="I40" s="56">
        <f t="shared" ref="I40:I71" si="6">G40+H40-F40</f>
        <v>11.43</v>
      </c>
    </row>
    <row r="41" spans="1:9">
      <c r="A41" s="55" t="s">
        <v>57</v>
      </c>
      <c r="B41" s="56">
        <v>17.28</v>
      </c>
      <c r="C41" s="56">
        <v>13.82</v>
      </c>
      <c r="D41" s="56">
        <v>3.46</v>
      </c>
      <c r="E41" s="61">
        <v>13.06</v>
      </c>
      <c r="F41" s="56">
        <f t="shared" si="3"/>
        <v>0.76</v>
      </c>
      <c r="G41" s="55">
        <v>13</v>
      </c>
      <c r="H41" s="55">
        <v>2</v>
      </c>
      <c r="I41" s="56">
        <f t="shared" si="6"/>
        <v>14.24</v>
      </c>
    </row>
    <row r="42" spans="1:9">
      <c r="A42" s="55" t="s">
        <v>58</v>
      </c>
      <c r="B42" s="56">
        <v>20.08</v>
      </c>
      <c r="C42" s="56">
        <v>8.03</v>
      </c>
      <c r="D42" s="56">
        <v>12.05</v>
      </c>
      <c r="E42" s="61">
        <v>7.62</v>
      </c>
      <c r="F42" s="56">
        <f t="shared" ref="F42:F73" si="7">C42-E42</f>
        <v>0.409999999999999</v>
      </c>
      <c r="G42" s="55">
        <v>8</v>
      </c>
      <c r="H42" s="55">
        <v>1</v>
      </c>
      <c r="I42" s="56">
        <f t="shared" si="6"/>
        <v>8.59</v>
      </c>
    </row>
    <row r="43" s="41" customFormat="1" spans="1:9">
      <c r="A43" s="53" t="s">
        <v>59</v>
      </c>
      <c r="B43" s="53">
        <f t="shared" ref="B43:I43" si="8">SUM(B44:B56)</f>
        <v>515.36</v>
      </c>
      <c r="C43" s="53">
        <f t="shared" si="8"/>
        <v>246.51</v>
      </c>
      <c r="D43" s="53">
        <f t="shared" si="8"/>
        <v>268.85</v>
      </c>
      <c r="E43" s="53">
        <f t="shared" si="8"/>
        <v>246.91</v>
      </c>
      <c r="F43" s="53">
        <f t="shared" si="8"/>
        <v>-0.399999999999999</v>
      </c>
      <c r="G43" s="53">
        <f t="shared" si="8"/>
        <v>218</v>
      </c>
      <c r="H43" s="53">
        <f t="shared" si="8"/>
        <v>35</v>
      </c>
      <c r="I43" s="53">
        <f t="shared" si="8"/>
        <v>253.4</v>
      </c>
    </row>
    <row r="44" spans="1:9">
      <c r="A44" s="55" t="s">
        <v>60</v>
      </c>
      <c r="B44" s="56">
        <v>7.12</v>
      </c>
      <c r="C44" s="56">
        <v>1.42</v>
      </c>
      <c r="D44" s="56">
        <v>5.7</v>
      </c>
      <c r="E44" s="61">
        <v>3</v>
      </c>
      <c r="F44" s="56">
        <f t="shared" si="7"/>
        <v>-1.58</v>
      </c>
      <c r="G44" s="55">
        <v>0</v>
      </c>
      <c r="H44" s="55">
        <v>0</v>
      </c>
      <c r="I44" s="56">
        <f t="shared" si="6"/>
        <v>1.58</v>
      </c>
    </row>
    <row r="45" spans="1:9">
      <c r="A45" s="55" t="s">
        <v>61</v>
      </c>
      <c r="B45" s="56">
        <v>6.88</v>
      </c>
      <c r="C45" s="56">
        <v>1.38</v>
      </c>
      <c r="D45" s="56">
        <v>5.5</v>
      </c>
      <c r="E45" s="61">
        <v>2.41</v>
      </c>
      <c r="F45" s="56">
        <f t="shared" si="7"/>
        <v>-1.03</v>
      </c>
      <c r="G45" s="55">
        <v>0</v>
      </c>
      <c r="H45" s="55">
        <v>1</v>
      </c>
      <c r="I45" s="56">
        <f t="shared" si="6"/>
        <v>2.03</v>
      </c>
    </row>
    <row r="46" spans="1:9">
      <c r="A46" s="55" t="s">
        <v>62</v>
      </c>
      <c r="B46" s="56">
        <v>9.52</v>
      </c>
      <c r="C46" s="56">
        <v>1.9</v>
      </c>
      <c r="D46" s="56">
        <v>7.62</v>
      </c>
      <c r="E46" s="61">
        <v>1.9</v>
      </c>
      <c r="F46" s="56">
        <f t="shared" si="7"/>
        <v>0</v>
      </c>
      <c r="G46" s="55">
        <v>1</v>
      </c>
      <c r="H46" s="55">
        <v>1</v>
      </c>
      <c r="I46" s="56">
        <f t="shared" si="6"/>
        <v>2</v>
      </c>
    </row>
    <row r="47" spans="1:9">
      <c r="A47" s="55" t="s">
        <v>63</v>
      </c>
      <c r="B47" s="56">
        <v>14.8</v>
      </c>
      <c r="C47" s="56">
        <v>2.96</v>
      </c>
      <c r="D47" s="56">
        <v>11.84</v>
      </c>
      <c r="E47" s="61">
        <v>2.82</v>
      </c>
      <c r="F47" s="56">
        <f t="shared" si="7"/>
        <v>0.14</v>
      </c>
      <c r="G47" s="55">
        <v>3</v>
      </c>
      <c r="H47" s="55">
        <v>1</v>
      </c>
      <c r="I47" s="56">
        <f t="shared" si="6"/>
        <v>3.86</v>
      </c>
    </row>
    <row r="48" spans="1:9">
      <c r="A48" s="55" t="s">
        <v>64</v>
      </c>
      <c r="B48" s="56">
        <v>20.72</v>
      </c>
      <c r="C48" s="56">
        <v>4.14</v>
      </c>
      <c r="D48" s="56">
        <v>16.58</v>
      </c>
      <c r="E48" s="61">
        <v>6.46</v>
      </c>
      <c r="F48" s="56">
        <f t="shared" si="7"/>
        <v>-2.32</v>
      </c>
      <c r="G48" s="55">
        <v>6</v>
      </c>
      <c r="H48" s="55">
        <v>0</v>
      </c>
      <c r="I48" s="56">
        <f t="shared" si="6"/>
        <v>8.32</v>
      </c>
    </row>
    <row r="49" spans="1:9">
      <c r="A49" s="55" t="s">
        <v>65</v>
      </c>
      <c r="B49" s="56">
        <v>28.4</v>
      </c>
      <c r="C49" s="56">
        <v>11.36</v>
      </c>
      <c r="D49" s="56">
        <v>17.04</v>
      </c>
      <c r="E49" s="61">
        <v>15.34</v>
      </c>
      <c r="F49" s="56">
        <f t="shared" si="7"/>
        <v>-3.98</v>
      </c>
      <c r="G49" s="55">
        <v>6</v>
      </c>
      <c r="H49" s="55">
        <v>2</v>
      </c>
      <c r="I49" s="56">
        <f t="shared" si="6"/>
        <v>11.98</v>
      </c>
    </row>
    <row r="50" spans="1:9">
      <c r="A50" s="55" t="s">
        <v>66</v>
      </c>
      <c r="B50" s="56">
        <v>102.16</v>
      </c>
      <c r="C50" s="56">
        <v>81.73</v>
      </c>
      <c r="D50" s="56">
        <v>20.43</v>
      </c>
      <c r="E50" s="61">
        <v>75.14</v>
      </c>
      <c r="F50" s="56">
        <f t="shared" si="7"/>
        <v>6.59</v>
      </c>
      <c r="G50" s="55">
        <v>75</v>
      </c>
      <c r="H50" s="55">
        <v>11</v>
      </c>
      <c r="I50" s="56">
        <f t="shared" si="6"/>
        <v>79.41</v>
      </c>
    </row>
    <row r="51" spans="1:9">
      <c r="A51" s="55" t="s">
        <v>67</v>
      </c>
      <c r="B51" s="56">
        <v>29.2</v>
      </c>
      <c r="C51" s="56">
        <v>23.36</v>
      </c>
      <c r="D51" s="56">
        <v>5.84</v>
      </c>
      <c r="E51" s="61">
        <v>23.11</v>
      </c>
      <c r="F51" s="56">
        <f t="shared" si="7"/>
        <v>0.25</v>
      </c>
      <c r="G51" s="55">
        <v>20</v>
      </c>
      <c r="H51" s="55">
        <v>3</v>
      </c>
      <c r="I51" s="56">
        <f t="shared" si="6"/>
        <v>22.75</v>
      </c>
    </row>
    <row r="52" spans="1:9">
      <c r="A52" s="55" t="s">
        <v>68</v>
      </c>
      <c r="B52" s="56">
        <v>24.24</v>
      </c>
      <c r="C52" s="56">
        <v>19.39</v>
      </c>
      <c r="D52" s="56">
        <v>4.85</v>
      </c>
      <c r="E52" s="61">
        <v>20.35</v>
      </c>
      <c r="F52" s="56">
        <f t="shared" si="7"/>
        <v>-0.960000000000001</v>
      </c>
      <c r="G52" s="55">
        <v>20</v>
      </c>
      <c r="H52" s="55">
        <v>0</v>
      </c>
      <c r="I52" s="56">
        <f t="shared" si="6"/>
        <v>20.96</v>
      </c>
    </row>
    <row r="53" spans="1:9">
      <c r="A53" s="55" t="s">
        <v>69</v>
      </c>
      <c r="B53" s="56">
        <v>41.52</v>
      </c>
      <c r="C53" s="56">
        <v>8.3</v>
      </c>
      <c r="D53" s="56">
        <v>33.22</v>
      </c>
      <c r="E53" s="61">
        <v>7.96</v>
      </c>
      <c r="F53" s="56">
        <f t="shared" si="7"/>
        <v>0.340000000000001</v>
      </c>
      <c r="G53" s="55">
        <v>7</v>
      </c>
      <c r="H53" s="55">
        <v>2</v>
      </c>
      <c r="I53" s="56">
        <f t="shared" si="6"/>
        <v>8.66</v>
      </c>
    </row>
    <row r="54" spans="1:9">
      <c r="A54" s="55" t="s">
        <v>70</v>
      </c>
      <c r="B54" s="56">
        <v>112.08</v>
      </c>
      <c r="C54" s="56">
        <v>22.42</v>
      </c>
      <c r="D54" s="56">
        <v>89.66</v>
      </c>
      <c r="E54" s="61">
        <v>23.55</v>
      </c>
      <c r="F54" s="56">
        <f t="shared" si="7"/>
        <v>-1.13</v>
      </c>
      <c r="G54" s="55">
        <v>15</v>
      </c>
      <c r="H54" s="55">
        <v>7</v>
      </c>
      <c r="I54" s="56">
        <f t="shared" si="6"/>
        <v>23.13</v>
      </c>
    </row>
    <row r="55" spans="1:9">
      <c r="A55" s="55" t="s">
        <v>71</v>
      </c>
      <c r="B55" s="56">
        <v>103.28</v>
      </c>
      <c r="C55" s="56">
        <v>61.97</v>
      </c>
      <c r="D55" s="56">
        <v>41.31</v>
      </c>
      <c r="E55" s="61">
        <v>58.85</v>
      </c>
      <c r="F55" s="56">
        <f t="shared" si="7"/>
        <v>3.12</v>
      </c>
      <c r="G55" s="55">
        <v>59</v>
      </c>
      <c r="H55" s="55">
        <v>6</v>
      </c>
      <c r="I55" s="56">
        <f t="shared" si="6"/>
        <v>61.88</v>
      </c>
    </row>
    <row r="56" spans="1:9">
      <c r="A56" s="55" t="s">
        <v>72</v>
      </c>
      <c r="B56" s="56">
        <v>15.44</v>
      </c>
      <c r="C56" s="56">
        <v>6.18</v>
      </c>
      <c r="D56" s="56">
        <v>9.26</v>
      </c>
      <c r="E56" s="61">
        <v>6.02</v>
      </c>
      <c r="F56" s="56">
        <f t="shared" si="7"/>
        <v>0.16</v>
      </c>
      <c r="G56" s="55">
        <v>6</v>
      </c>
      <c r="H56" s="55">
        <v>1</v>
      </c>
      <c r="I56" s="56">
        <f t="shared" si="6"/>
        <v>6.84</v>
      </c>
    </row>
    <row r="57" s="41" customFormat="1" spans="1:9">
      <c r="A57" s="53" t="s">
        <v>73</v>
      </c>
      <c r="B57" s="53">
        <f t="shared" ref="B57:I57" si="9">SUM(B58:B74)</f>
        <v>350.56</v>
      </c>
      <c r="C57" s="53">
        <f t="shared" si="9"/>
        <v>238.76</v>
      </c>
      <c r="D57" s="53">
        <f t="shared" si="9"/>
        <v>111.8</v>
      </c>
      <c r="E57" s="53">
        <f t="shared" si="9"/>
        <v>255.84</v>
      </c>
      <c r="F57" s="53">
        <f t="shared" si="9"/>
        <v>-17.08</v>
      </c>
      <c r="G57" s="53">
        <f t="shared" si="9"/>
        <v>193</v>
      </c>
      <c r="H57" s="53">
        <f t="shared" si="9"/>
        <v>33</v>
      </c>
      <c r="I57" s="53">
        <f t="shared" si="9"/>
        <v>243.08</v>
      </c>
    </row>
    <row r="58" spans="1:9">
      <c r="A58" s="55" t="s">
        <v>74</v>
      </c>
      <c r="B58" s="56">
        <v>19.28</v>
      </c>
      <c r="C58" s="56">
        <v>7.71</v>
      </c>
      <c r="D58" s="56">
        <v>11.57</v>
      </c>
      <c r="E58" s="61">
        <v>9.04</v>
      </c>
      <c r="F58" s="56">
        <f t="shared" si="7"/>
        <v>-1.33</v>
      </c>
      <c r="G58" s="55">
        <v>2</v>
      </c>
      <c r="H58" s="55">
        <v>4</v>
      </c>
      <c r="I58" s="56">
        <f t="shared" si="6"/>
        <v>7.33</v>
      </c>
    </row>
    <row r="59" spans="1:9">
      <c r="A59" s="55" t="s">
        <v>75</v>
      </c>
      <c r="B59" s="56">
        <v>13.76</v>
      </c>
      <c r="C59" s="56">
        <v>5.5</v>
      </c>
      <c r="D59" s="56">
        <v>8.26</v>
      </c>
      <c r="E59" s="61">
        <v>5.57</v>
      </c>
      <c r="F59" s="56">
        <f t="shared" si="7"/>
        <v>-0.0700000000000003</v>
      </c>
      <c r="G59" s="55">
        <v>5</v>
      </c>
      <c r="H59" s="55">
        <v>1</v>
      </c>
      <c r="I59" s="56">
        <f t="shared" si="6"/>
        <v>6.07</v>
      </c>
    </row>
    <row r="60" spans="1:9">
      <c r="A60" s="55" t="s">
        <v>76</v>
      </c>
      <c r="B60" s="56">
        <v>6.32</v>
      </c>
      <c r="C60" s="56">
        <v>2.53</v>
      </c>
      <c r="D60" s="56">
        <v>3.79</v>
      </c>
      <c r="E60" s="61">
        <v>3.14</v>
      </c>
      <c r="F60" s="56">
        <f t="shared" si="7"/>
        <v>-0.61</v>
      </c>
      <c r="G60" s="55">
        <v>2</v>
      </c>
      <c r="H60" s="55">
        <v>0</v>
      </c>
      <c r="I60" s="56">
        <f t="shared" si="6"/>
        <v>2.61</v>
      </c>
    </row>
    <row r="61" spans="1:9">
      <c r="A61" s="55" t="s">
        <v>77</v>
      </c>
      <c r="B61" s="56">
        <v>2.88</v>
      </c>
      <c r="C61" s="56">
        <v>1.15</v>
      </c>
      <c r="D61" s="56">
        <v>1.73</v>
      </c>
      <c r="E61" s="61">
        <v>2</v>
      </c>
      <c r="F61" s="56">
        <f t="shared" si="7"/>
        <v>-0.85</v>
      </c>
      <c r="G61" s="55">
        <v>0</v>
      </c>
      <c r="H61" s="55">
        <v>1</v>
      </c>
      <c r="I61" s="56">
        <f t="shared" si="6"/>
        <v>1.85</v>
      </c>
    </row>
    <row r="62" spans="1:9">
      <c r="A62" s="55" t="s">
        <v>78</v>
      </c>
      <c r="B62" s="56">
        <v>44.56</v>
      </c>
      <c r="C62" s="56">
        <v>35.65</v>
      </c>
      <c r="D62" s="56">
        <v>8.91</v>
      </c>
      <c r="E62" s="61">
        <v>34.18</v>
      </c>
      <c r="F62" s="56">
        <f t="shared" si="7"/>
        <v>1.47</v>
      </c>
      <c r="G62" s="55">
        <v>34</v>
      </c>
      <c r="H62" s="55">
        <v>3</v>
      </c>
      <c r="I62" s="56">
        <f t="shared" si="6"/>
        <v>35.53</v>
      </c>
    </row>
    <row r="63" spans="1:9">
      <c r="A63" s="55" t="s">
        <v>79</v>
      </c>
      <c r="B63" s="56">
        <v>39.76</v>
      </c>
      <c r="C63" s="56">
        <v>31.81</v>
      </c>
      <c r="D63" s="56">
        <v>7.95</v>
      </c>
      <c r="E63" s="61">
        <v>34.93</v>
      </c>
      <c r="F63" s="56">
        <f t="shared" si="7"/>
        <v>-3.12</v>
      </c>
      <c r="G63" s="55">
        <v>22</v>
      </c>
      <c r="H63" s="55">
        <v>4</v>
      </c>
      <c r="I63" s="56">
        <f t="shared" si="6"/>
        <v>29.12</v>
      </c>
    </row>
    <row r="64" spans="1:9">
      <c r="A64" s="55" t="s">
        <v>80</v>
      </c>
      <c r="B64" s="56">
        <v>46.96</v>
      </c>
      <c r="C64" s="56">
        <v>37.57</v>
      </c>
      <c r="D64" s="56">
        <v>9.39</v>
      </c>
      <c r="E64" s="61">
        <v>34.94</v>
      </c>
      <c r="F64" s="56">
        <f t="shared" si="7"/>
        <v>2.63</v>
      </c>
      <c r="G64" s="55">
        <v>35</v>
      </c>
      <c r="H64" s="55">
        <v>6</v>
      </c>
      <c r="I64" s="56">
        <f t="shared" si="6"/>
        <v>38.37</v>
      </c>
    </row>
    <row r="65" spans="1:9">
      <c r="A65" s="55" t="s">
        <v>81</v>
      </c>
      <c r="B65" s="56">
        <v>13.6</v>
      </c>
      <c r="C65" s="56">
        <v>8.16</v>
      </c>
      <c r="D65" s="56">
        <v>5.44</v>
      </c>
      <c r="E65" s="61">
        <v>10.1</v>
      </c>
      <c r="F65" s="56">
        <f t="shared" si="7"/>
        <v>-1.94</v>
      </c>
      <c r="G65" s="55">
        <v>6</v>
      </c>
      <c r="H65" s="55">
        <v>1</v>
      </c>
      <c r="I65" s="56">
        <f t="shared" si="6"/>
        <v>8.94</v>
      </c>
    </row>
    <row r="66" spans="1:9">
      <c r="A66" s="55" t="s">
        <v>82</v>
      </c>
      <c r="B66" s="56">
        <v>9.76</v>
      </c>
      <c r="C66" s="56">
        <v>7.81</v>
      </c>
      <c r="D66" s="56">
        <v>1.95</v>
      </c>
      <c r="E66" s="61">
        <v>7.42</v>
      </c>
      <c r="F66" s="56">
        <f t="shared" si="7"/>
        <v>0.39</v>
      </c>
      <c r="G66" s="55">
        <v>7</v>
      </c>
      <c r="H66" s="55">
        <v>2</v>
      </c>
      <c r="I66" s="56">
        <f t="shared" si="6"/>
        <v>8.61</v>
      </c>
    </row>
    <row r="67" spans="1:9">
      <c r="A67" s="55" t="s">
        <v>83</v>
      </c>
      <c r="B67" s="56">
        <v>23.36</v>
      </c>
      <c r="C67" s="56">
        <v>18.69</v>
      </c>
      <c r="D67" s="56">
        <v>4.67</v>
      </c>
      <c r="E67" s="61">
        <v>30.61</v>
      </c>
      <c r="F67" s="56">
        <f t="shared" si="7"/>
        <v>-11.92</v>
      </c>
      <c r="G67" s="55">
        <v>9</v>
      </c>
      <c r="H67" s="55">
        <v>0</v>
      </c>
      <c r="I67" s="56">
        <f t="shared" si="6"/>
        <v>20.92</v>
      </c>
    </row>
    <row r="68" spans="1:9">
      <c r="A68" s="55" t="s">
        <v>84</v>
      </c>
      <c r="B68" s="56">
        <v>51.84</v>
      </c>
      <c r="C68" s="56">
        <v>41.47</v>
      </c>
      <c r="D68" s="56">
        <v>10.37</v>
      </c>
      <c r="E68" s="61">
        <v>40.47</v>
      </c>
      <c r="F68" s="56">
        <f t="shared" si="7"/>
        <v>1</v>
      </c>
      <c r="G68" s="55">
        <v>40</v>
      </c>
      <c r="H68" s="55">
        <v>2</v>
      </c>
      <c r="I68" s="56">
        <f t="shared" si="6"/>
        <v>41</v>
      </c>
    </row>
    <row r="69" spans="1:9">
      <c r="A69" s="55" t="s">
        <v>85</v>
      </c>
      <c r="B69" s="56">
        <v>14.48</v>
      </c>
      <c r="C69" s="56">
        <v>11.58</v>
      </c>
      <c r="D69" s="56">
        <v>2.9</v>
      </c>
      <c r="E69" s="61">
        <v>9.98</v>
      </c>
      <c r="F69" s="56">
        <f t="shared" si="7"/>
        <v>1.6</v>
      </c>
      <c r="G69" s="55">
        <v>10</v>
      </c>
      <c r="H69" s="55">
        <v>3</v>
      </c>
      <c r="I69" s="56">
        <f t="shared" si="6"/>
        <v>11.4</v>
      </c>
    </row>
    <row r="70" spans="1:9">
      <c r="A70" s="55" t="s">
        <v>86</v>
      </c>
      <c r="B70" s="56">
        <v>4.88</v>
      </c>
      <c r="C70" s="56">
        <v>3.9</v>
      </c>
      <c r="D70" s="56">
        <v>0.98</v>
      </c>
      <c r="E70" s="61">
        <v>5.64</v>
      </c>
      <c r="F70" s="56">
        <f t="shared" si="7"/>
        <v>-1.74</v>
      </c>
      <c r="G70" s="55">
        <v>2</v>
      </c>
      <c r="H70" s="55">
        <v>0</v>
      </c>
      <c r="I70" s="56">
        <f t="shared" si="6"/>
        <v>3.74</v>
      </c>
    </row>
    <row r="71" spans="1:9">
      <c r="A71" s="55" t="s">
        <v>87</v>
      </c>
      <c r="B71" s="56">
        <v>37.44</v>
      </c>
      <c r="C71" s="56">
        <v>14.98</v>
      </c>
      <c r="D71" s="56">
        <v>22.46</v>
      </c>
      <c r="E71" s="61">
        <v>13.4</v>
      </c>
      <c r="F71" s="56">
        <f t="shared" si="7"/>
        <v>1.58</v>
      </c>
      <c r="G71" s="55">
        <v>12</v>
      </c>
      <c r="H71" s="55">
        <v>5</v>
      </c>
      <c r="I71" s="56">
        <f t="shared" si="6"/>
        <v>15.42</v>
      </c>
    </row>
    <row r="72" spans="1:9">
      <c r="A72" s="55" t="s">
        <v>88</v>
      </c>
      <c r="B72" s="56">
        <v>12.64</v>
      </c>
      <c r="C72" s="56">
        <v>5.06</v>
      </c>
      <c r="D72" s="56">
        <v>7.58</v>
      </c>
      <c r="E72" s="61">
        <v>6.13</v>
      </c>
      <c r="F72" s="56">
        <f t="shared" si="7"/>
        <v>-1.07</v>
      </c>
      <c r="G72" s="55">
        <v>3</v>
      </c>
      <c r="H72" s="55">
        <v>1</v>
      </c>
      <c r="I72" s="56">
        <f t="shared" ref="I72:I107" si="10">G72+H72-F72</f>
        <v>5.07</v>
      </c>
    </row>
    <row r="73" spans="1:9">
      <c r="A73" s="55" t="s">
        <v>89</v>
      </c>
      <c r="B73" s="56">
        <v>3.92</v>
      </c>
      <c r="C73" s="56">
        <v>3.14</v>
      </c>
      <c r="D73" s="56">
        <v>0.78</v>
      </c>
      <c r="E73" s="61">
        <v>5.32</v>
      </c>
      <c r="F73" s="56">
        <f t="shared" si="7"/>
        <v>-2.18</v>
      </c>
      <c r="G73" s="55">
        <v>2</v>
      </c>
      <c r="H73" s="55">
        <v>0</v>
      </c>
      <c r="I73" s="56">
        <f t="shared" si="10"/>
        <v>4.18</v>
      </c>
    </row>
    <row r="74" spans="1:9">
      <c r="A74" s="55" t="s">
        <v>90</v>
      </c>
      <c r="B74" s="56">
        <v>5.12</v>
      </c>
      <c r="C74" s="56">
        <v>2.05</v>
      </c>
      <c r="D74" s="56">
        <v>3.07</v>
      </c>
      <c r="E74" s="61">
        <v>2.97</v>
      </c>
      <c r="F74" s="56">
        <f t="shared" ref="F74:F107" si="11">C74-E74</f>
        <v>-0.92</v>
      </c>
      <c r="G74" s="55">
        <v>2</v>
      </c>
      <c r="H74" s="55">
        <v>0</v>
      </c>
      <c r="I74" s="56">
        <f t="shared" si="10"/>
        <v>2.92</v>
      </c>
    </row>
    <row r="75" s="41" customFormat="1" spans="1:9">
      <c r="A75" s="53" t="s">
        <v>91</v>
      </c>
      <c r="B75" s="53">
        <f t="shared" ref="B75:I75" si="12">SUM(B76:B86)</f>
        <v>257.6</v>
      </c>
      <c r="C75" s="53">
        <f t="shared" si="12"/>
        <v>201.93</v>
      </c>
      <c r="D75" s="53">
        <f t="shared" si="12"/>
        <v>55.67</v>
      </c>
      <c r="E75" s="53">
        <f t="shared" si="12"/>
        <v>204.11</v>
      </c>
      <c r="F75" s="53">
        <f t="shared" si="12"/>
        <v>-2.17999999999999</v>
      </c>
      <c r="G75" s="53">
        <f t="shared" si="12"/>
        <v>182</v>
      </c>
      <c r="H75" s="53">
        <f t="shared" si="12"/>
        <v>19</v>
      </c>
      <c r="I75" s="53">
        <f t="shared" si="12"/>
        <v>203.18</v>
      </c>
    </row>
    <row r="76" spans="1:9">
      <c r="A76" s="55" t="s">
        <v>92</v>
      </c>
      <c r="B76" s="56">
        <v>20.8</v>
      </c>
      <c r="C76" s="56">
        <v>12.48</v>
      </c>
      <c r="D76" s="56">
        <v>8.32</v>
      </c>
      <c r="E76" s="61">
        <v>12.5</v>
      </c>
      <c r="F76" s="56">
        <f t="shared" si="11"/>
        <v>-0.0199999999999996</v>
      </c>
      <c r="G76" s="55">
        <v>12</v>
      </c>
      <c r="H76" s="55">
        <v>1</v>
      </c>
      <c r="I76" s="56">
        <f t="shared" si="10"/>
        <v>13.02</v>
      </c>
    </row>
    <row r="77" spans="1:9">
      <c r="A77" s="55" t="s">
        <v>93</v>
      </c>
      <c r="B77" s="56">
        <v>4.72</v>
      </c>
      <c r="C77" s="56">
        <v>3.78</v>
      </c>
      <c r="D77" s="56">
        <v>0.94</v>
      </c>
      <c r="E77" s="61">
        <v>3.71</v>
      </c>
      <c r="F77" s="56">
        <f t="shared" si="11"/>
        <v>0.0699999999999998</v>
      </c>
      <c r="G77" s="55">
        <v>4</v>
      </c>
      <c r="H77" s="55">
        <v>0</v>
      </c>
      <c r="I77" s="56">
        <f t="shared" si="10"/>
        <v>3.93</v>
      </c>
    </row>
    <row r="78" spans="1:9">
      <c r="A78" s="55" t="s">
        <v>94</v>
      </c>
      <c r="B78" s="56">
        <v>26.72</v>
      </c>
      <c r="C78" s="56">
        <v>21.38</v>
      </c>
      <c r="D78" s="56">
        <v>5.34</v>
      </c>
      <c r="E78" s="61">
        <v>27.73</v>
      </c>
      <c r="F78" s="56">
        <f t="shared" si="11"/>
        <v>-6.35</v>
      </c>
      <c r="G78" s="55">
        <v>15</v>
      </c>
      <c r="H78" s="55">
        <v>1</v>
      </c>
      <c r="I78" s="56">
        <f t="shared" si="10"/>
        <v>22.35</v>
      </c>
    </row>
    <row r="79" spans="1:9">
      <c r="A79" s="55" t="s">
        <v>95</v>
      </c>
      <c r="B79" s="56">
        <v>42.4</v>
      </c>
      <c r="C79" s="56">
        <v>33.92</v>
      </c>
      <c r="D79" s="56">
        <v>8.48</v>
      </c>
      <c r="E79" s="61">
        <v>31.74</v>
      </c>
      <c r="F79" s="56">
        <f t="shared" si="11"/>
        <v>2.18</v>
      </c>
      <c r="G79" s="55">
        <v>32</v>
      </c>
      <c r="H79" s="55">
        <v>4</v>
      </c>
      <c r="I79" s="56">
        <f t="shared" si="10"/>
        <v>33.82</v>
      </c>
    </row>
    <row r="80" spans="1:9">
      <c r="A80" s="55" t="s">
        <v>96</v>
      </c>
      <c r="B80" s="56">
        <v>18.24</v>
      </c>
      <c r="C80" s="56">
        <v>14.59</v>
      </c>
      <c r="D80" s="56">
        <v>3.65</v>
      </c>
      <c r="E80" s="61">
        <v>14.08</v>
      </c>
      <c r="F80" s="56">
        <f t="shared" si="11"/>
        <v>0.51</v>
      </c>
      <c r="G80" s="55">
        <v>14</v>
      </c>
      <c r="H80" s="55">
        <v>1</v>
      </c>
      <c r="I80" s="56">
        <f t="shared" si="10"/>
        <v>14.49</v>
      </c>
    </row>
    <row r="81" spans="1:9">
      <c r="A81" s="55" t="s">
        <v>97</v>
      </c>
      <c r="B81" s="56">
        <v>20.8</v>
      </c>
      <c r="C81" s="56">
        <v>16.64</v>
      </c>
      <c r="D81" s="56">
        <v>4.16</v>
      </c>
      <c r="E81" s="61">
        <v>16.32</v>
      </c>
      <c r="F81" s="56">
        <f t="shared" si="11"/>
        <v>0.32</v>
      </c>
      <c r="G81" s="55">
        <v>16</v>
      </c>
      <c r="H81" s="55">
        <v>1</v>
      </c>
      <c r="I81" s="56">
        <f t="shared" si="10"/>
        <v>16.68</v>
      </c>
    </row>
    <row r="82" spans="1:9">
      <c r="A82" s="55" t="s">
        <v>98</v>
      </c>
      <c r="B82" s="56">
        <v>27.2</v>
      </c>
      <c r="C82" s="56">
        <v>21.76</v>
      </c>
      <c r="D82" s="56">
        <v>5.44</v>
      </c>
      <c r="E82" s="61">
        <v>22.95</v>
      </c>
      <c r="F82" s="56">
        <f t="shared" si="11"/>
        <v>-1.19</v>
      </c>
      <c r="G82" s="55">
        <v>17</v>
      </c>
      <c r="H82" s="55">
        <v>2</v>
      </c>
      <c r="I82" s="56">
        <f t="shared" si="10"/>
        <v>20.19</v>
      </c>
    </row>
    <row r="83" spans="1:9">
      <c r="A83" s="55" t="s">
        <v>99</v>
      </c>
      <c r="B83" s="56">
        <v>22.48</v>
      </c>
      <c r="C83" s="56">
        <v>17.98</v>
      </c>
      <c r="D83" s="56">
        <v>4.5</v>
      </c>
      <c r="E83" s="61">
        <v>17.28</v>
      </c>
      <c r="F83" s="56">
        <f t="shared" si="11"/>
        <v>0.699999999999999</v>
      </c>
      <c r="G83" s="55">
        <v>17</v>
      </c>
      <c r="H83" s="55">
        <v>2</v>
      </c>
      <c r="I83" s="56">
        <f t="shared" si="10"/>
        <v>18.3</v>
      </c>
    </row>
    <row r="84" spans="1:9">
      <c r="A84" s="55" t="s">
        <v>100</v>
      </c>
      <c r="B84" s="56">
        <v>15.2</v>
      </c>
      <c r="C84" s="56">
        <v>12.16</v>
      </c>
      <c r="D84" s="56">
        <v>3.04</v>
      </c>
      <c r="E84" s="61">
        <v>11.52</v>
      </c>
      <c r="F84" s="56">
        <f t="shared" si="11"/>
        <v>0.640000000000001</v>
      </c>
      <c r="G84" s="55">
        <v>12</v>
      </c>
      <c r="H84" s="55">
        <v>1</v>
      </c>
      <c r="I84" s="56">
        <f t="shared" si="10"/>
        <v>12.36</v>
      </c>
    </row>
    <row r="85" spans="1:9">
      <c r="A85" s="55" t="s">
        <v>101</v>
      </c>
      <c r="B85" s="56">
        <v>37.52</v>
      </c>
      <c r="C85" s="56">
        <v>30.02</v>
      </c>
      <c r="D85" s="56">
        <v>7.5</v>
      </c>
      <c r="E85" s="61">
        <v>29.74</v>
      </c>
      <c r="F85" s="56">
        <f t="shared" si="11"/>
        <v>0.280000000000001</v>
      </c>
      <c r="G85" s="55">
        <v>27</v>
      </c>
      <c r="H85" s="55">
        <v>4</v>
      </c>
      <c r="I85" s="56">
        <f t="shared" si="10"/>
        <v>30.72</v>
      </c>
    </row>
    <row r="86" spans="1:9">
      <c r="A86" s="55" t="s">
        <v>102</v>
      </c>
      <c r="B86" s="56">
        <v>21.52</v>
      </c>
      <c r="C86" s="56">
        <v>17.22</v>
      </c>
      <c r="D86" s="56">
        <v>4.3</v>
      </c>
      <c r="E86" s="61">
        <v>16.54</v>
      </c>
      <c r="F86" s="56">
        <f t="shared" si="11"/>
        <v>0.68</v>
      </c>
      <c r="G86" s="55">
        <v>16</v>
      </c>
      <c r="H86" s="55">
        <v>2</v>
      </c>
      <c r="I86" s="56">
        <f t="shared" si="10"/>
        <v>17.32</v>
      </c>
    </row>
    <row r="87" s="41" customFormat="1" spans="1:9">
      <c r="A87" s="53" t="s">
        <v>103</v>
      </c>
      <c r="B87" s="53">
        <f t="shared" ref="B87:I87" si="13">SUM(B88:B95)</f>
        <v>336.96</v>
      </c>
      <c r="C87" s="53">
        <f t="shared" si="13"/>
        <v>255.03</v>
      </c>
      <c r="D87" s="53">
        <f t="shared" si="13"/>
        <v>81.93</v>
      </c>
      <c r="E87" s="53">
        <f t="shared" si="13"/>
        <v>262.94</v>
      </c>
      <c r="F87" s="53">
        <f t="shared" si="13"/>
        <v>-7.91000000000001</v>
      </c>
      <c r="G87" s="53">
        <f t="shared" si="13"/>
        <v>212</v>
      </c>
      <c r="H87" s="53">
        <f t="shared" si="13"/>
        <v>36</v>
      </c>
      <c r="I87" s="53">
        <f t="shared" si="13"/>
        <v>255.91</v>
      </c>
    </row>
    <row r="88" spans="1:9">
      <c r="A88" s="55" t="s">
        <v>104</v>
      </c>
      <c r="B88" s="56">
        <v>18.4</v>
      </c>
      <c r="C88" s="56">
        <v>7.36</v>
      </c>
      <c r="D88" s="56">
        <v>11.04</v>
      </c>
      <c r="E88" s="61">
        <v>7.68</v>
      </c>
      <c r="F88" s="56">
        <f t="shared" si="11"/>
        <v>-0.319999999999999</v>
      </c>
      <c r="G88" s="55">
        <v>8</v>
      </c>
      <c r="H88" s="55">
        <v>0</v>
      </c>
      <c r="I88" s="56">
        <f t="shared" si="10"/>
        <v>8.32</v>
      </c>
    </row>
    <row r="89" spans="1:9">
      <c r="A89" s="55" t="s">
        <v>105</v>
      </c>
      <c r="B89" s="56">
        <v>17.92</v>
      </c>
      <c r="C89" s="56">
        <v>7.17</v>
      </c>
      <c r="D89" s="56">
        <v>10.75</v>
      </c>
      <c r="E89" s="61">
        <v>7.68</v>
      </c>
      <c r="F89" s="56">
        <f t="shared" si="11"/>
        <v>-0.51</v>
      </c>
      <c r="G89" s="55">
        <v>7</v>
      </c>
      <c r="H89" s="55">
        <v>0</v>
      </c>
      <c r="I89" s="56">
        <f t="shared" si="10"/>
        <v>7.51</v>
      </c>
    </row>
    <row r="90" spans="1:9">
      <c r="A90" s="55" t="s">
        <v>106</v>
      </c>
      <c r="B90" s="56">
        <v>85.44</v>
      </c>
      <c r="C90" s="56">
        <v>68.35</v>
      </c>
      <c r="D90" s="56">
        <v>17.09</v>
      </c>
      <c r="E90" s="61">
        <v>63.77</v>
      </c>
      <c r="F90" s="56">
        <f t="shared" si="11"/>
        <v>4.57999999999999</v>
      </c>
      <c r="G90" s="55">
        <v>54</v>
      </c>
      <c r="H90" s="55">
        <v>19</v>
      </c>
      <c r="I90" s="56">
        <f t="shared" si="10"/>
        <v>68.42</v>
      </c>
    </row>
    <row r="91" spans="1:9">
      <c r="A91" s="55" t="s">
        <v>107</v>
      </c>
      <c r="B91" s="56">
        <v>57.28</v>
      </c>
      <c r="C91" s="56">
        <v>45.82</v>
      </c>
      <c r="D91" s="56">
        <v>11.46</v>
      </c>
      <c r="E91" s="61">
        <v>58.31</v>
      </c>
      <c r="F91" s="56">
        <f t="shared" si="11"/>
        <v>-12.49</v>
      </c>
      <c r="G91" s="55">
        <v>33</v>
      </c>
      <c r="H91" s="55">
        <v>0</v>
      </c>
      <c r="I91" s="56">
        <f t="shared" si="10"/>
        <v>45.49</v>
      </c>
    </row>
    <row r="92" spans="1:9">
      <c r="A92" s="55" t="s">
        <v>108</v>
      </c>
      <c r="B92" s="56">
        <v>51.44</v>
      </c>
      <c r="C92" s="56">
        <v>41.15</v>
      </c>
      <c r="D92" s="56">
        <v>10.29</v>
      </c>
      <c r="E92" s="61">
        <v>40.51</v>
      </c>
      <c r="F92" s="56">
        <f t="shared" si="11"/>
        <v>0.640000000000001</v>
      </c>
      <c r="G92" s="55">
        <v>34</v>
      </c>
      <c r="H92" s="55">
        <v>8</v>
      </c>
      <c r="I92" s="56">
        <f t="shared" si="10"/>
        <v>41.36</v>
      </c>
    </row>
    <row r="93" spans="1:9">
      <c r="A93" s="55" t="s">
        <v>109</v>
      </c>
      <c r="B93" s="56">
        <v>44.08</v>
      </c>
      <c r="C93" s="56">
        <v>35.26</v>
      </c>
      <c r="D93" s="56">
        <v>8.82</v>
      </c>
      <c r="E93" s="61">
        <v>37.66</v>
      </c>
      <c r="F93" s="56">
        <f t="shared" si="11"/>
        <v>-2.4</v>
      </c>
      <c r="G93" s="55">
        <v>32</v>
      </c>
      <c r="H93" s="55">
        <v>2</v>
      </c>
      <c r="I93" s="56">
        <f t="shared" si="10"/>
        <v>36.4</v>
      </c>
    </row>
    <row r="94" spans="1:9">
      <c r="A94" s="55" t="s">
        <v>110</v>
      </c>
      <c r="B94" s="56">
        <v>35.6</v>
      </c>
      <c r="C94" s="56">
        <v>28.48</v>
      </c>
      <c r="D94" s="56">
        <v>7.12</v>
      </c>
      <c r="E94" s="61">
        <v>27.44</v>
      </c>
      <c r="F94" s="56">
        <f t="shared" si="11"/>
        <v>1.04</v>
      </c>
      <c r="G94" s="55">
        <v>25</v>
      </c>
      <c r="H94" s="55">
        <v>4</v>
      </c>
      <c r="I94" s="56">
        <f t="shared" si="10"/>
        <v>27.96</v>
      </c>
    </row>
    <row r="95" spans="1:9">
      <c r="A95" s="55" t="s">
        <v>111</v>
      </c>
      <c r="B95" s="56">
        <v>26.8</v>
      </c>
      <c r="C95" s="56">
        <v>21.44</v>
      </c>
      <c r="D95" s="56">
        <v>5.36</v>
      </c>
      <c r="E95" s="61">
        <v>19.89</v>
      </c>
      <c r="F95" s="56">
        <f t="shared" si="11"/>
        <v>1.55</v>
      </c>
      <c r="G95" s="55">
        <v>19</v>
      </c>
      <c r="H95" s="55">
        <v>3</v>
      </c>
      <c r="I95" s="56">
        <f t="shared" si="10"/>
        <v>20.45</v>
      </c>
    </row>
    <row r="96" s="41" customFormat="1" spans="1:9">
      <c r="A96" s="53" t="s">
        <v>112</v>
      </c>
      <c r="B96" s="53">
        <f t="shared" ref="B96:I96" si="14">SUM(B97:B106)</f>
        <v>382.56</v>
      </c>
      <c r="C96" s="53">
        <f t="shared" si="14"/>
        <v>300.78</v>
      </c>
      <c r="D96" s="53">
        <f t="shared" si="14"/>
        <v>81.78</v>
      </c>
      <c r="E96" s="53">
        <f t="shared" si="14"/>
        <v>312.73</v>
      </c>
      <c r="F96" s="53">
        <f t="shared" si="14"/>
        <v>-11.95</v>
      </c>
      <c r="G96" s="53">
        <f t="shared" si="14"/>
        <v>254</v>
      </c>
      <c r="H96" s="53">
        <f t="shared" si="14"/>
        <v>32</v>
      </c>
      <c r="I96" s="53">
        <f t="shared" si="14"/>
        <v>297.95</v>
      </c>
    </row>
    <row r="97" spans="1:9">
      <c r="A97" s="55" t="s">
        <v>113</v>
      </c>
      <c r="B97" s="56">
        <v>26.32</v>
      </c>
      <c r="C97" s="56">
        <v>15.79</v>
      </c>
      <c r="D97" s="56">
        <v>10.53</v>
      </c>
      <c r="E97" s="61">
        <v>17.29</v>
      </c>
      <c r="F97" s="56">
        <f t="shared" si="11"/>
        <v>-1.5</v>
      </c>
      <c r="G97" s="55">
        <v>14</v>
      </c>
      <c r="H97" s="55">
        <v>1</v>
      </c>
      <c r="I97" s="56">
        <f t="shared" si="10"/>
        <v>16.5</v>
      </c>
    </row>
    <row r="98" spans="1:9">
      <c r="A98" s="55" t="s">
        <v>114</v>
      </c>
      <c r="B98" s="56">
        <v>23.12</v>
      </c>
      <c r="C98" s="56">
        <v>18.5</v>
      </c>
      <c r="D98" s="56">
        <v>4.62</v>
      </c>
      <c r="E98" s="61">
        <v>18.45</v>
      </c>
      <c r="F98" s="56">
        <f t="shared" si="11"/>
        <v>0.0500000000000007</v>
      </c>
      <c r="G98" s="55">
        <v>12</v>
      </c>
      <c r="H98" s="55">
        <v>5</v>
      </c>
      <c r="I98" s="56">
        <f t="shared" si="10"/>
        <v>16.95</v>
      </c>
    </row>
    <row r="99" spans="1:9">
      <c r="A99" s="55" t="s">
        <v>115</v>
      </c>
      <c r="B99" s="56">
        <v>48.48</v>
      </c>
      <c r="C99" s="56">
        <v>38.78</v>
      </c>
      <c r="D99" s="56">
        <v>9.7</v>
      </c>
      <c r="E99" s="61">
        <v>37.13</v>
      </c>
      <c r="F99" s="56">
        <f t="shared" si="11"/>
        <v>1.65</v>
      </c>
      <c r="G99" s="55">
        <v>34</v>
      </c>
      <c r="H99" s="55">
        <v>5</v>
      </c>
      <c r="I99" s="56">
        <f t="shared" si="10"/>
        <v>37.35</v>
      </c>
    </row>
    <row r="100" spans="1:9">
      <c r="A100" s="55" t="s">
        <v>116</v>
      </c>
      <c r="B100" s="56">
        <v>26</v>
      </c>
      <c r="C100" s="56">
        <v>20.8</v>
      </c>
      <c r="D100" s="56">
        <v>5.2</v>
      </c>
      <c r="E100" s="61">
        <v>20.1</v>
      </c>
      <c r="F100" s="56">
        <f t="shared" si="11"/>
        <v>0.699999999999999</v>
      </c>
      <c r="G100" s="55">
        <v>20</v>
      </c>
      <c r="H100" s="55">
        <v>1</v>
      </c>
      <c r="I100" s="56">
        <f t="shared" si="10"/>
        <v>20.3</v>
      </c>
    </row>
    <row r="101" spans="1:9">
      <c r="A101" s="55" t="s">
        <v>117</v>
      </c>
      <c r="B101" s="56">
        <v>25.76</v>
      </c>
      <c r="C101" s="56">
        <v>20.61</v>
      </c>
      <c r="D101" s="56">
        <v>5.15</v>
      </c>
      <c r="E101" s="61">
        <v>25.78</v>
      </c>
      <c r="F101" s="56">
        <f t="shared" si="11"/>
        <v>-5.17</v>
      </c>
      <c r="G101" s="55">
        <v>17</v>
      </c>
      <c r="H101" s="55">
        <v>0</v>
      </c>
      <c r="I101" s="56">
        <f t="shared" si="10"/>
        <v>22.17</v>
      </c>
    </row>
    <row r="102" spans="1:9">
      <c r="A102" s="55" t="s">
        <v>118</v>
      </c>
      <c r="B102" s="56">
        <v>64.56</v>
      </c>
      <c r="C102" s="56">
        <v>51.65</v>
      </c>
      <c r="D102" s="56">
        <v>12.91</v>
      </c>
      <c r="E102" s="61">
        <v>52.32</v>
      </c>
      <c r="F102" s="56">
        <f t="shared" si="11"/>
        <v>-0.670000000000002</v>
      </c>
      <c r="G102" s="55">
        <v>47</v>
      </c>
      <c r="H102" s="55">
        <v>4</v>
      </c>
      <c r="I102" s="56">
        <f t="shared" si="10"/>
        <v>51.67</v>
      </c>
    </row>
    <row r="103" spans="1:9">
      <c r="A103" s="55" t="s">
        <v>119</v>
      </c>
      <c r="B103" s="56">
        <v>30.64</v>
      </c>
      <c r="C103" s="56">
        <v>24.51</v>
      </c>
      <c r="D103" s="56">
        <v>6.13</v>
      </c>
      <c r="E103" s="61">
        <v>31.75</v>
      </c>
      <c r="F103" s="56">
        <f t="shared" si="11"/>
        <v>-7.24</v>
      </c>
      <c r="G103" s="55">
        <v>14</v>
      </c>
      <c r="H103" s="55">
        <v>4</v>
      </c>
      <c r="I103" s="56">
        <f t="shared" si="10"/>
        <v>25.24</v>
      </c>
    </row>
    <row r="104" spans="1:9">
      <c r="A104" s="55" t="s">
        <v>120</v>
      </c>
      <c r="B104" s="56">
        <v>17.68</v>
      </c>
      <c r="C104" s="56">
        <v>14.14</v>
      </c>
      <c r="D104" s="56">
        <v>3.54</v>
      </c>
      <c r="E104" s="61">
        <v>14.61</v>
      </c>
      <c r="F104" s="56">
        <f t="shared" si="11"/>
        <v>-0.469999999999999</v>
      </c>
      <c r="G104" s="55">
        <v>13</v>
      </c>
      <c r="H104" s="55">
        <v>1</v>
      </c>
      <c r="I104" s="56">
        <f t="shared" si="10"/>
        <v>14.47</v>
      </c>
    </row>
    <row r="105" spans="1:9">
      <c r="A105" s="55" t="s">
        <v>121</v>
      </c>
      <c r="B105" s="56">
        <v>82.16</v>
      </c>
      <c r="C105" s="56">
        <v>65.73</v>
      </c>
      <c r="D105" s="56">
        <v>16.43</v>
      </c>
      <c r="E105" s="61">
        <v>59.65</v>
      </c>
      <c r="F105" s="56">
        <f t="shared" si="11"/>
        <v>6.08000000000001</v>
      </c>
      <c r="G105" s="55">
        <v>60</v>
      </c>
      <c r="H105" s="55">
        <v>9</v>
      </c>
      <c r="I105" s="56">
        <f t="shared" si="10"/>
        <v>62.92</v>
      </c>
    </row>
    <row r="106" spans="1:9">
      <c r="A106" s="55" t="s">
        <v>122</v>
      </c>
      <c r="B106" s="56">
        <v>37.84</v>
      </c>
      <c r="C106" s="56">
        <v>30.27</v>
      </c>
      <c r="D106" s="56">
        <v>7.57</v>
      </c>
      <c r="E106" s="61">
        <v>35.65</v>
      </c>
      <c r="F106" s="56">
        <f t="shared" si="11"/>
        <v>-5.38</v>
      </c>
      <c r="G106" s="55">
        <v>23</v>
      </c>
      <c r="H106" s="55">
        <v>2</v>
      </c>
      <c r="I106" s="56">
        <f t="shared" si="10"/>
        <v>30.38</v>
      </c>
    </row>
    <row r="107" s="41" customFormat="1" spans="1:9">
      <c r="A107" s="53" t="s">
        <v>123</v>
      </c>
      <c r="B107" s="62">
        <v>31.68</v>
      </c>
      <c r="C107" s="62">
        <v>25.34</v>
      </c>
      <c r="D107" s="62">
        <v>6.34</v>
      </c>
      <c r="E107" s="53">
        <v>25.6</v>
      </c>
      <c r="F107" s="62">
        <f t="shared" si="11"/>
        <v>-0.260000000000002</v>
      </c>
      <c r="G107" s="53">
        <v>26</v>
      </c>
      <c r="H107" s="53">
        <v>0</v>
      </c>
      <c r="I107" s="62">
        <f t="shared" si="10"/>
        <v>26.26</v>
      </c>
    </row>
  </sheetData>
  <mergeCells count="5">
    <mergeCell ref="A2:I2"/>
    <mergeCell ref="A3:I3"/>
    <mergeCell ref="B4:F4"/>
    <mergeCell ref="G4:I4"/>
    <mergeCell ref="A4:A5"/>
  </mergeCells>
  <pageMargins left="0.708333333333333" right="0.196527777777778" top="0.393055555555556" bottom="0.472222222222222" header="0.236111111111111" footer="0.196527777777778"/>
  <pageSetup paperSize="9" firstPageNumber="5" orientation="portrait" useFirstPageNumber="1" horizontalDpi="600"/>
  <headerFooter differentOddEven="1">
    <oddFooter>&amp;R&amp;"+"&amp;14- &amp;P -</oddFooter>
    <evenFooter>&amp;L&amp;"+"&amp;14-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07"/>
  <sheetViews>
    <sheetView workbookViewId="0">
      <pane ySplit="6" topLeftCell="A7" activePane="bottomLeft" state="frozen"/>
      <selection/>
      <selection pane="bottomLeft" activeCell="V15" sqref="V15"/>
    </sheetView>
  </sheetViews>
  <sheetFormatPr defaultColWidth="8.75" defaultRowHeight="15"/>
  <cols>
    <col min="1" max="1" width="18.25" style="7" customWidth="1"/>
    <col min="2" max="4" width="11.375" style="7" customWidth="1"/>
    <col min="5" max="5" width="6.85" style="7" customWidth="1"/>
    <col min="6" max="9" width="11.375" style="7" customWidth="1"/>
    <col min="10" max="10" width="10" style="8" customWidth="1"/>
    <col min="11" max="11" width="8.75" style="9"/>
    <col min="12" max="16" width="8.75" style="10"/>
    <col min="17" max="17" width="9.375" style="10"/>
    <col min="18" max="240" width="8.75" style="11"/>
    <col min="241" max="241" width="20.75" style="11" customWidth="1"/>
    <col min="242" max="242" width="8.25" style="11" customWidth="1"/>
    <col min="243" max="243" width="9.25" style="11" customWidth="1"/>
    <col min="244" max="244" width="7.125" style="11" customWidth="1"/>
  </cols>
  <sheetData>
    <row r="1" s="1" customFormat="1" ht="14.25" spans="1:17">
      <c r="A1" s="12" t="s">
        <v>124</v>
      </c>
      <c r="B1" s="13"/>
      <c r="C1" s="13"/>
      <c r="D1" s="13"/>
      <c r="E1" s="25"/>
      <c r="F1" s="25"/>
      <c r="G1" s="25"/>
      <c r="H1" s="25"/>
      <c r="I1" s="30"/>
      <c r="J1" s="31"/>
      <c r="K1" s="31"/>
      <c r="L1" s="31"/>
      <c r="M1" s="31"/>
      <c r="N1" s="31"/>
      <c r="O1" s="31"/>
      <c r="P1" s="31"/>
      <c r="Q1" s="31"/>
    </row>
    <row r="2" s="1" customFormat="1" ht="22.5" customHeight="1" spans="1:17">
      <c r="A2" s="14" t="s">
        <v>125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="1" customFormat="1" ht="14.25" spans="1:244">
      <c r="A3" s="15" t="s">
        <v>126</v>
      </c>
      <c r="B3" s="16"/>
      <c r="C3" s="16"/>
      <c r="D3" s="16"/>
      <c r="E3" s="15"/>
      <c r="F3" s="15"/>
      <c r="G3" s="15"/>
      <c r="H3" s="15"/>
      <c r="I3" s="15"/>
      <c r="J3" s="32"/>
      <c r="K3" s="32"/>
      <c r="L3" s="33"/>
      <c r="M3" s="33"/>
      <c r="N3" s="33"/>
      <c r="O3" s="33"/>
      <c r="P3" s="33"/>
      <c r="Q3" s="3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</row>
    <row r="4" s="1" customFormat="1" ht="38" customHeight="1" spans="1:244">
      <c r="A4" s="17" t="s">
        <v>3</v>
      </c>
      <c r="B4" s="18" t="s">
        <v>127</v>
      </c>
      <c r="C4" s="18"/>
      <c r="D4" s="18"/>
      <c r="E4" s="26" t="s">
        <v>128</v>
      </c>
      <c r="F4" s="27" t="s">
        <v>129</v>
      </c>
      <c r="G4" s="28"/>
      <c r="H4" s="29"/>
      <c r="I4" s="34" t="s">
        <v>130</v>
      </c>
      <c r="J4" s="34"/>
      <c r="K4" s="34"/>
      <c r="L4" s="34" t="s">
        <v>131</v>
      </c>
      <c r="M4" s="34"/>
      <c r="N4" s="34"/>
      <c r="O4" s="34"/>
      <c r="P4" s="34"/>
      <c r="Q4" s="37" t="s">
        <v>132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</row>
    <row r="5" s="1" customFormat="1" ht="57" customHeight="1" spans="1:244">
      <c r="A5" s="17"/>
      <c r="B5" s="18" t="s">
        <v>6</v>
      </c>
      <c r="C5" s="17" t="s">
        <v>133</v>
      </c>
      <c r="D5" s="17" t="s">
        <v>134</v>
      </c>
      <c r="E5" s="26"/>
      <c r="F5" s="26" t="s">
        <v>6</v>
      </c>
      <c r="G5" s="26" t="s">
        <v>7</v>
      </c>
      <c r="H5" s="26" t="s">
        <v>8</v>
      </c>
      <c r="I5" s="34" t="s">
        <v>135</v>
      </c>
      <c r="J5" s="34" t="s">
        <v>136</v>
      </c>
      <c r="K5" s="35" t="s">
        <v>137</v>
      </c>
      <c r="L5" s="36" t="s">
        <v>138</v>
      </c>
      <c r="M5" s="36" t="s">
        <v>139</v>
      </c>
      <c r="N5" s="36" t="s">
        <v>140</v>
      </c>
      <c r="O5" s="36" t="s">
        <v>141</v>
      </c>
      <c r="P5" s="36" t="s">
        <v>13</v>
      </c>
      <c r="Q5" s="38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</row>
    <row r="6" s="2" customFormat="1" customHeight="1" spans="1:244">
      <c r="A6" s="63" t="s">
        <v>15</v>
      </c>
      <c r="B6" s="63" t="s">
        <v>16</v>
      </c>
      <c r="C6" s="63" t="s">
        <v>17</v>
      </c>
      <c r="D6" s="63" t="s">
        <v>18</v>
      </c>
      <c r="E6" s="63" t="s">
        <v>19</v>
      </c>
      <c r="F6" s="63" t="s">
        <v>20</v>
      </c>
      <c r="G6" s="63" t="s">
        <v>21</v>
      </c>
      <c r="H6" s="63" t="s">
        <v>22</v>
      </c>
      <c r="I6" s="63" t="s">
        <v>142</v>
      </c>
      <c r="J6" s="63" t="s">
        <v>143</v>
      </c>
      <c r="K6" s="63" t="s">
        <v>144</v>
      </c>
      <c r="L6" s="63" t="s">
        <v>145</v>
      </c>
      <c r="M6" s="19"/>
      <c r="N6" s="63" t="s">
        <v>146</v>
      </c>
      <c r="O6" s="19"/>
      <c r="P6" s="19"/>
      <c r="Q6" s="63" t="s">
        <v>147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</row>
    <row r="7" s="3" customFormat="1" customHeight="1" spans="1:244">
      <c r="A7" s="20" t="s">
        <v>23</v>
      </c>
      <c r="B7" s="21">
        <f>B8+B22+B31+B43+B57+B75+B87+B96+B107</f>
        <v>32260</v>
      </c>
      <c r="C7" s="21">
        <f>C8+C22+C31+C43+C57+C75+C87+C96+C107</f>
        <v>16308</v>
      </c>
      <c r="D7" s="21">
        <f t="shared" ref="C7:O7" si="0">D8+D22+D31+D43+D57+D75+D87+D96+D107</f>
        <v>15952</v>
      </c>
      <c r="E7" s="21"/>
      <c r="F7" s="21">
        <f t="shared" si="0"/>
        <v>2580.8</v>
      </c>
      <c r="G7" s="21">
        <f t="shared" si="0"/>
        <v>1729.3</v>
      </c>
      <c r="H7" s="21">
        <f t="shared" si="0"/>
        <v>851.5</v>
      </c>
      <c r="I7" s="21">
        <f t="shared" si="0"/>
        <v>1729.3</v>
      </c>
      <c r="J7" s="21">
        <f t="shared" si="0"/>
        <v>1792.47</v>
      </c>
      <c r="K7" s="21">
        <f t="shared" si="0"/>
        <v>364.95</v>
      </c>
      <c r="L7" s="21">
        <f t="shared" si="0"/>
        <v>1706.31</v>
      </c>
      <c r="M7" s="21"/>
      <c r="N7" s="21">
        <f>N8+N22+N31+N43+N57+N75+N87+N96+N107</f>
        <v>1496</v>
      </c>
      <c r="O7" s="21"/>
      <c r="P7" s="21">
        <f>P8+P22+P31+P43+P57+P75+P87+P96+P107</f>
        <v>1757.17</v>
      </c>
      <c r="Q7" s="39">
        <f>Q8+Q22+Q31+Q43+Q57+Q75+Q87+Q96+Q107</f>
        <v>198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</row>
    <row r="8" s="4" customFormat="1" customHeight="1" spans="1:244">
      <c r="A8" s="22" t="s">
        <v>148</v>
      </c>
      <c r="B8" s="22">
        <f>SUM(B9:B21)</f>
        <v>2271</v>
      </c>
      <c r="C8" s="22">
        <f>SUM(C9:C21)</f>
        <v>1116</v>
      </c>
      <c r="D8" s="22">
        <f>SUM(D9:D21)</f>
        <v>1155</v>
      </c>
      <c r="E8" s="22"/>
      <c r="F8" s="22">
        <f t="shared" ref="F8:O8" si="1">SUM(F9:F21)</f>
        <v>181.68</v>
      </c>
      <c r="G8" s="22">
        <f t="shared" si="1"/>
        <v>89.32</v>
      </c>
      <c r="H8" s="22">
        <f t="shared" si="1"/>
        <v>92.36</v>
      </c>
      <c r="I8" s="22">
        <f t="shared" si="1"/>
        <v>89.32</v>
      </c>
      <c r="J8" s="22">
        <f t="shared" si="1"/>
        <v>98.49</v>
      </c>
      <c r="K8" s="22">
        <f t="shared" si="1"/>
        <v>9.16999999999999</v>
      </c>
      <c r="L8" s="22">
        <f t="shared" si="1"/>
        <v>90.49</v>
      </c>
      <c r="M8" s="22"/>
      <c r="N8" s="22">
        <f>SUM(N9:N21)</f>
        <v>75</v>
      </c>
      <c r="O8" s="22"/>
      <c r="P8" s="22">
        <f>SUM(P9:P21)</f>
        <v>95.17</v>
      </c>
      <c r="Q8" s="22">
        <f>SUM(Q9:Q21)</f>
        <v>11</v>
      </c>
      <c r="R8" s="5" t="s">
        <v>149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</row>
    <row r="9" s="5" customFormat="1" customHeight="1" spans="1:17">
      <c r="A9" s="23" t="s">
        <v>25</v>
      </c>
      <c r="B9" s="23">
        <f t="shared" ref="B9:B22" si="2">C9+D9</f>
        <v>258</v>
      </c>
      <c r="C9" s="24">
        <v>123</v>
      </c>
      <c r="D9" s="24">
        <v>135</v>
      </c>
      <c r="E9" s="23">
        <v>2</v>
      </c>
      <c r="F9" s="23">
        <f t="shared" ref="F9:F22" si="3">ROUND(B9*0.08,2)</f>
        <v>20.64</v>
      </c>
      <c r="G9" s="23">
        <f t="shared" ref="G9:G22" si="4">ROUND(B9*0.08*E9/10,2)</f>
        <v>4.13</v>
      </c>
      <c r="H9" s="23">
        <f t="shared" ref="H9:H22" si="5">F9-G9</f>
        <v>16.51</v>
      </c>
      <c r="I9" s="23">
        <f t="shared" ref="I9:I22" si="6">G9</f>
        <v>4.13</v>
      </c>
      <c r="J9" s="19">
        <v>5.47</v>
      </c>
      <c r="K9" s="23">
        <f>J9-I9</f>
        <v>1.34</v>
      </c>
      <c r="L9" s="23">
        <f>ROUND(D9*1600/10000*E9/10,2)</f>
        <v>4.32</v>
      </c>
      <c r="M9" s="23">
        <f>L9-K9</f>
        <v>2.98</v>
      </c>
      <c r="N9" s="23">
        <f>SUMIF([1]附件!$A$5:$A$103,A9,[1]附件!$C$5:$C$103)</f>
        <v>3</v>
      </c>
      <c r="O9" s="23">
        <v>0</v>
      </c>
      <c r="P9" s="23">
        <f>N9+K9+Q9</f>
        <v>4.34</v>
      </c>
      <c r="Q9" s="23">
        <f>ROUNDUP(O9,0)</f>
        <v>0</v>
      </c>
    </row>
    <row r="10" s="5" customFormat="1" customHeight="1" spans="1:17">
      <c r="A10" s="23" t="s">
        <v>26</v>
      </c>
      <c r="B10" s="23">
        <f t="shared" si="2"/>
        <v>0</v>
      </c>
      <c r="C10" s="24">
        <v>0</v>
      </c>
      <c r="D10" s="24">
        <v>0</v>
      </c>
      <c r="E10" s="23">
        <v>2</v>
      </c>
      <c r="F10" s="23">
        <f t="shared" si="3"/>
        <v>0</v>
      </c>
      <c r="G10" s="23">
        <f t="shared" si="4"/>
        <v>0</v>
      </c>
      <c r="H10" s="23">
        <f t="shared" si="5"/>
        <v>0</v>
      </c>
      <c r="I10" s="23">
        <f t="shared" si="6"/>
        <v>0</v>
      </c>
      <c r="J10" s="19">
        <v>0.67</v>
      </c>
      <c r="K10" s="23">
        <f t="shared" ref="K10:K41" si="7">J10-I10</f>
        <v>0.67</v>
      </c>
      <c r="L10" s="23">
        <f t="shared" ref="L10:L22" si="8">ROUND(D10*1600/10000*E10/10,2)</f>
        <v>0</v>
      </c>
      <c r="M10" s="23">
        <f t="shared" ref="M10:M21" si="9">L10-K10</f>
        <v>-0.67</v>
      </c>
      <c r="N10" s="23">
        <f>SUMIF([1]附件!$A$5:$A$103,A10,[1]附件!$C$5:$C$103)</f>
        <v>0</v>
      </c>
      <c r="O10" s="23">
        <v>0</v>
      </c>
      <c r="P10" s="23">
        <f t="shared" ref="P10:P21" si="10">N10+K10+Q10</f>
        <v>0.67</v>
      </c>
      <c r="Q10" s="23">
        <f t="shared" ref="Q10:Q21" si="11">ROUNDUP(O10,0)</f>
        <v>0</v>
      </c>
    </row>
    <row r="11" s="5" customFormat="1" customHeight="1" spans="1:17">
      <c r="A11" s="23" t="s">
        <v>27</v>
      </c>
      <c r="B11" s="23">
        <f t="shared" si="2"/>
        <v>14</v>
      </c>
      <c r="C11" s="24">
        <v>6</v>
      </c>
      <c r="D11" s="24">
        <v>8</v>
      </c>
      <c r="E11" s="23">
        <v>2</v>
      </c>
      <c r="F11" s="23">
        <f t="shared" si="3"/>
        <v>1.12</v>
      </c>
      <c r="G11" s="23">
        <f t="shared" si="4"/>
        <v>0.22</v>
      </c>
      <c r="H11" s="23">
        <f t="shared" si="5"/>
        <v>0.9</v>
      </c>
      <c r="I11" s="23">
        <f t="shared" si="6"/>
        <v>0.22</v>
      </c>
      <c r="J11" s="19">
        <v>1.01</v>
      </c>
      <c r="K11" s="23">
        <f t="shared" si="7"/>
        <v>0.79</v>
      </c>
      <c r="L11" s="23">
        <f t="shared" si="8"/>
        <v>0.26</v>
      </c>
      <c r="M11" s="23">
        <f t="shared" si="9"/>
        <v>-0.53</v>
      </c>
      <c r="N11" s="23">
        <f>SUMIF([1]附件!$A$5:$A$103,A11,[1]附件!$C$5:$C$103)</f>
        <v>0</v>
      </c>
      <c r="O11" s="23">
        <v>0</v>
      </c>
      <c r="P11" s="23">
        <f t="shared" si="10"/>
        <v>0.79</v>
      </c>
      <c r="Q11" s="23">
        <f t="shared" si="11"/>
        <v>0</v>
      </c>
    </row>
    <row r="12" s="5" customFormat="1" customHeight="1" spans="1:17">
      <c r="A12" s="23" t="s">
        <v>28</v>
      </c>
      <c r="B12" s="23">
        <f t="shared" si="2"/>
        <v>66</v>
      </c>
      <c r="C12" s="24">
        <v>35</v>
      </c>
      <c r="D12" s="24">
        <v>31</v>
      </c>
      <c r="E12" s="23">
        <v>2</v>
      </c>
      <c r="F12" s="23">
        <f t="shared" si="3"/>
        <v>5.28</v>
      </c>
      <c r="G12" s="23">
        <f t="shared" si="4"/>
        <v>1.06</v>
      </c>
      <c r="H12" s="23">
        <f t="shared" si="5"/>
        <v>4.22</v>
      </c>
      <c r="I12" s="23">
        <f t="shared" si="6"/>
        <v>1.06</v>
      </c>
      <c r="J12" s="19">
        <v>1.62</v>
      </c>
      <c r="K12" s="23">
        <f t="shared" si="7"/>
        <v>0.56</v>
      </c>
      <c r="L12" s="23">
        <f t="shared" si="8"/>
        <v>0.99</v>
      </c>
      <c r="M12" s="23">
        <f t="shared" si="9"/>
        <v>0.43</v>
      </c>
      <c r="N12" s="23">
        <f>SUMIF([1]附件!$A$5:$A$103,A12,[1]附件!$C$5:$C$103)</f>
        <v>0</v>
      </c>
      <c r="O12" s="23">
        <f t="shared" ref="O10:O21" si="12">M12-N12</f>
        <v>0.43</v>
      </c>
      <c r="P12" s="23">
        <f t="shared" si="10"/>
        <v>1.56</v>
      </c>
      <c r="Q12" s="23">
        <f t="shared" si="11"/>
        <v>1</v>
      </c>
    </row>
    <row r="13" s="5" customFormat="1" customHeight="1" spans="1:17">
      <c r="A13" s="23" t="s">
        <v>29</v>
      </c>
      <c r="B13" s="23">
        <f t="shared" si="2"/>
        <v>77</v>
      </c>
      <c r="C13" s="24">
        <v>36</v>
      </c>
      <c r="D13" s="24">
        <v>41</v>
      </c>
      <c r="E13" s="23">
        <v>2</v>
      </c>
      <c r="F13" s="23">
        <f t="shared" si="3"/>
        <v>6.16</v>
      </c>
      <c r="G13" s="23">
        <f t="shared" si="4"/>
        <v>1.23</v>
      </c>
      <c r="H13" s="23">
        <f t="shared" si="5"/>
        <v>4.93</v>
      </c>
      <c r="I13" s="23">
        <f t="shared" si="6"/>
        <v>1.23</v>
      </c>
      <c r="J13" s="19">
        <v>1.18</v>
      </c>
      <c r="K13" s="23">
        <f t="shared" si="7"/>
        <v>-0.05</v>
      </c>
      <c r="L13" s="23">
        <f t="shared" si="8"/>
        <v>1.31</v>
      </c>
      <c r="M13" s="23">
        <f t="shared" si="9"/>
        <v>1.36</v>
      </c>
      <c r="N13" s="23">
        <f>SUMIF([1]附件!$A$5:$A$103,A13,[1]附件!$C$5:$C$103)</f>
        <v>1</v>
      </c>
      <c r="O13" s="23">
        <f t="shared" si="12"/>
        <v>0.36</v>
      </c>
      <c r="P13" s="23">
        <f t="shared" si="10"/>
        <v>1.95</v>
      </c>
      <c r="Q13" s="23">
        <f t="shared" si="11"/>
        <v>1</v>
      </c>
    </row>
    <row r="14" s="5" customFormat="1" customHeight="1" spans="1:17">
      <c r="A14" s="23" t="s">
        <v>30</v>
      </c>
      <c r="B14" s="23">
        <f t="shared" si="2"/>
        <v>67</v>
      </c>
      <c r="C14" s="24">
        <v>25</v>
      </c>
      <c r="D14" s="24">
        <v>42</v>
      </c>
      <c r="E14" s="23">
        <v>2</v>
      </c>
      <c r="F14" s="23">
        <f t="shared" si="3"/>
        <v>5.36</v>
      </c>
      <c r="G14" s="23">
        <f t="shared" si="4"/>
        <v>1.07</v>
      </c>
      <c r="H14" s="23">
        <f t="shared" si="5"/>
        <v>4.29</v>
      </c>
      <c r="I14" s="23">
        <f t="shared" si="6"/>
        <v>1.07</v>
      </c>
      <c r="J14" s="19">
        <v>1.86</v>
      </c>
      <c r="K14" s="23">
        <f t="shared" si="7"/>
        <v>0.79</v>
      </c>
      <c r="L14" s="23">
        <f t="shared" si="8"/>
        <v>1.34</v>
      </c>
      <c r="M14" s="23">
        <f t="shared" si="9"/>
        <v>0.55</v>
      </c>
      <c r="N14" s="23">
        <f>SUMIF([1]附件!$A$5:$A$103,A14,[1]附件!$C$5:$C$103)</f>
        <v>1</v>
      </c>
      <c r="O14" s="23">
        <v>0</v>
      </c>
      <c r="P14" s="23">
        <f t="shared" si="10"/>
        <v>1.79</v>
      </c>
      <c r="Q14" s="23">
        <f t="shared" si="11"/>
        <v>0</v>
      </c>
    </row>
    <row r="15" s="5" customFormat="1" customHeight="1" spans="1:17">
      <c r="A15" s="23" t="s">
        <v>31</v>
      </c>
      <c r="B15" s="23">
        <f t="shared" si="2"/>
        <v>263</v>
      </c>
      <c r="C15" s="24">
        <v>132</v>
      </c>
      <c r="D15" s="24">
        <v>131</v>
      </c>
      <c r="E15" s="23">
        <v>4</v>
      </c>
      <c r="F15" s="23">
        <f t="shared" si="3"/>
        <v>21.04</v>
      </c>
      <c r="G15" s="23">
        <f t="shared" si="4"/>
        <v>8.42</v>
      </c>
      <c r="H15" s="23">
        <f t="shared" si="5"/>
        <v>12.62</v>
      </c>
      <c r="I15" s="23">
        <f t="shared" si="6"/>
        <v>8.42</v>
      </c>
      <c r="J15" s="19">
        <v>7.81</v>
      </c>
      <c r="K15" s="23">
        <f t="shared" si="7"/>
        <v>-0.61</v>
      </c>
      <c r="L15" s="23">
        <f t="shared" si="8"/>
        <v>8.38</v>
      </c>
      <c r="M15" s="23">
        <f t="shared" si="9"/>
        <v>8.99</v>
      </c>
      <c r="N15" s="23">
        <f>SUMIF([1]附件!$A$5:$A$103,A15,[1]附件!$C$5:$C$103)</f>
        <v>8</v>
      </c>
      <c r="O15" s="23">
        <f t="shared" si="12"/>
        <v>0.990000000000002</v>
      </c>
      <c r="P15" s="23">
        <f t="shared" si="10"/>
        <v>8.39</v>
      </c>
      <c r="Q15" s="23">
        <f t="shared" si="11"/>
        <v>1</v>
      </c>
    </row>
    <row r="16" s="5" customFormat="1" customHeight="1" spans="1:17">
      <c r="A16" s="23" t="s">
        <v>32</v>
      </c>
      <c r="B16" s="23">
        <f t="shared" si="2"/>
        <v>333</v>
      </c>
      <c r="C16" s="24">
        <v>172</v>
      </c>
      <c r="D16" s="24">
        <v>161</v>
      </c>
      <c r="E16" s="23">
        <v>6</v>
      </c>
      <c r="F16" s="23">
        <f t="shared" si="3"/>
        <v>26.64</v>
      </c>
      <c r="G16" s="23">
        <f t="shared" si="4"/>
        <v>15.98</v>
      </c>
      <c r="H16" s="23">
        <f t="shared" si="5"/>
        <v>10.66</v>
      </c>
      <c r="I16" s="23">
        <f t="shared" si="6"/>
        <v>15.98</v>
      </c>
      <c r="J16" s="19">
        <v>14.69</v>
      </c>
      <c r="K16" s="23">
        <f t="shared" si="7"/>
        <v>-1.29</v>
      </c>
      <c r="L16" s="23">
        <f t="shared" si="8"/>
        <v>15.46</v>
      </c>
      <c r="M16" s="23">
        <f t="shared" si="9"/>
        <v>16.75</v>
      </c>
      <c r="N16" s="23">
        <f>SUMIF([1]附件!$A$5:$A$103,A16,[1]附件!$C$5:$C$103)</f>
        <v>15</v>
      </c>
      <c r="O16" s="23">
        <f t="shared" si="12"/>
        <v>1.75</v>
      </c>
      <c r="P16" s="23">
        <f t="shared" si="10"/>
        <v>15.71</v>
      </c>
      <c r="Q16" s="23">
        <f t="shared" si="11"/>
        <v>2</v>
      </c>
    </row>
    <row r="17" s="5" customFormat="1" customHeight="1" spans="1:17">
      <c r="A17" s="23" t="s">
        <v>33</v>
      </c>
      <c r="B17" s="23">
        <f t="shared" si="2"/>
        <v>215</v>
      </c>
      <c r="C17" s="24">
        <v>103</v>
      </c>
      <c r="D17" s="24">
        <v>112</v>
      </c>
      <c r="E17" s="23">
        <v>6</v>
      </c>
      <c r="F17" s="23">
        <f t="shared" si="3"/>
        <v>17.2</v>
      </c>
      <c r="G17" s="23">
        <f t="shared" si="4"/>
        <v>10.32</v>
      </c>
      <c r="H17" s="23">
        <f t="shared" si="5"/>
        <v>6.88</v>
      </c>
      <c r="I17" s="23">
        <f t="shared" si="6"/>
        <v>10.32</v>
      </c>
      <c r="J17" s="19">
        <v>10.08</v>
      </c>
      <c r="K17" s="23">
        <f t="shared" si="7"/>
        <v>-0.24</v>
      </c>
      <c r="L17" s="23">
        <f t="shared" si="8"/>
        <v>10.75</v>
      </c>
      <c r="M17" s="23">
        <f t="shared" si="9"/>
        <v>10.99</v>
      </c>
      <c r="N17" s="23">
        <f>SUMIF([1]附件!$A$5:$A$103,A17,[1]附件!$C$5:$C$103)</f>
        <v>10</v>
      </c>
      <c r="O17" s="23">
        <f t="shared" si="12"/>
        <v>0.99</v>
      </c>
      <c r="P17" s="23">
        <f t="shared" si="10"/>
        <v>10.76</v>
      </c>
      <c r="Q17" s="23">
        <f t="shared" si="11"/>
        <v>1</v>
      </c>
    </row>
    <row r="18" s="5" customFormat="1" customHeight="1" spans="1:17">
      <c r="A18" s="23" t="s">
        <v>34</v>
      </c>
      <c r="B18" s="23">
        <f t="shared" si="2"/>
        <v>229</v>
      </c>
      <c r="C18" s="24">
        <v>112</v>
      </c>
      <c r="D18" s="24">
        <v>117</v>
      </c>
      <c r="E18" s="23">
        <v>8</v>
      </c>
      <c r="F18" s="23">
        <f t="shared" si="3"/>
        <v>18.32</v>
      </c>
      <c r="G18" s="23">
        <f t="shared" si="4"/>
        <v>14.66</v>
      </c>
      <c r="H18" s="23">
        <f t="shared" si="5"/>
        <v>3.66</v>
      </c>
      <c r="I18" s="23">
        <f t="shared" si="6"/>
        <v>14.66</v>
      </c>
      <c r="J18" s="19">
        <v>16.47</v>
      </c>
      <c r="K18" s="23">
        <f t="shared" si="7"/>
        <v>1.81</v>
      </c>
      <c r="L18" s="23">
        <f t="shared" si="8"/>
        <v>14.98</v>
      </c>
      <c r="M18" s="23">
        <f t="shared" si="9"/>
        <v>13.17</v>
      </c>
      <c r="N18" s="23">
        <f>SUMIF([1]附件!$A$5:$A$103,A18,[1]附件!$C$5:$C$103)</f>
        <v>12</v>
      </c>
      <c r="O18" s="23">
        <f t="shared" si="12"/>
        <v>1.17</v>
      </c>
      <c r="P18" s="23">
        <f t="shared" si="10"/>
        <v>15.81</v>
      </c>
      <c r="Q18" s="23">
        <f t="shared" si="11"/>
        <v>2</v>
      </c>
    </row>
    <row r="19" s="5" customFormat="1" customHeight="1" spans="1:17">
      <c r="A19" s="23" t="s">
        <v>35</v>
      </c>
      <c r="B19" s="23">
        <f t="shared" si="2"/>
        <v>258</v>
      </c>
      <c r="C19" s="24">
        <v>124</v>
      </c>
      <c r="D19" s="24">
        <v>134</v>
      </c>
      <c r="E19" s="23">
        <v>8</v>
      </c>
      <c r="F19" s="23">
        <f t="shared" si="3"/>
        <v>20.64</v>
      </c>
      <c r="G19" s="23">
        <f t="shared" si="4"/>
        <v>16.51</v>
      </c>
      <c r="H19" s="23">
        <f t="shared" si="5"/>
        <v>4.13</v>
      </c>
      <c r="I19" s="23">
        <f t="shared" si="6"/>
        <v>16.51</v>
      </c>
      <c r="J19" s="19">
        <v>19.07</v>
      </c>
      <c r="K19" s="23">
        <f t="shared" si="7"/>
        <v>2.56</v>
      </c>
      <c r="L19" s="23">
        <f t="shared" si="8"/>
        <v>17.15</v>
      </c>
      <c r="M19" s="23">
        <f t="shared" si="9"/>
        <v>14.59</v>
      </c>
      <c r="N19" s="23">
        <f>SUMIF([1]附件!$A$5:$A$103,A19,[1]附件!$C$5:$C$103)</f>
        <v>15</v>
      </c>
      <c r="O19" s="23">
        <v>0</v>
      </c>
      <c r="P19" s="23">
        <f t="shared" si="10"/>
        <v>17.56</v>
      </c>
      <c r="Q19" s="23">
        <f t="shared" si="11"/>
        <v>0</v>
      </c>
    </row>
    <row r="20" s="5" customFormat="1" customHeight="1" spans="1:17">
      <c r="A20" s="23" t="s">
        <v>36</v>
      </c>
      <c r="B20" s="23">
        <f t="shared" si="2"/>
        <v>438</v>
      </c>
      <c r="C20" s="24">
        <v>221</v>
      </c>
      <c r="D20" s="24">
        <v>217</v>
      </c>
      <c r="E20" s="23">
        <v>4</v>
      </c>
      <c r="F20" s="23">
        <f t="shared" si="3"/>
        <v>35.04</v>
      </c>
      <c r="G20" s="23">
        <f t="shared" si="4"/>
        <v>14.02</v>
      </c>
      <c r="H20" s="23">
        <f t="shared" si="5"/>
        <v>21.02</v>
      </c>
      <c r="I20" s="23">
        <f t="shared" si="6"/>
        <v>14.02</v>
      </c>
      <c r="J20" s="19">
        <v>16.13</v>
      </c>
      <c r="K20" s="23">
        <f t="shared" si="7"/>
        <v>2.11</v>
      </c>
      <c r="L20" s="23">
        <f t="shared" si="8"/>
        <v>13.89</v>
      </c>
      <c r="M20" s="23">
        <f t="shared" si="9"/>
        <v>11.78</v>
      </c>
      <c r="N20" s="23">
        <f>SUMIF([1]附件!$A$5:$A$103,A20,[1]附件!$C$5:$C$103)</f>
        <v>9</v>
      </c>
      <c r="O20" s="23">
        <f t="shared" si="12"/>
        <v>2.78</v>
      </c>
      <c r="P20" s="23">
        <f t="shared" si="10"/>
        <v>14.11</v>
      </c>
      <c r="Q20" s="23">
        <f t="shared" si="11"/>
        <v>3</v>
      </c>
    </row>
    <row r="21" s="5" customFormat="1" customHeight="1" spans="1:17">
      <c r="A21" s="23" t="s">
        <v>37</v>
      </c>
      <c r="B21" s="23">
        <f t="shared" si="2"/>
        <v>53</v>
      </c>
      <c r="C21" s="24">
        <v>27</v>
      </c>
      <c r="D21" s="24">
        <v>26</v>
      </c>
      <c r="E21" s="23">
        <v>4</v>
      </c>
      <c r="F21" s="23">
        <f t="shared" si="3"/>
        <v>4.24</v>
      </c>
      <c r="G21" s="23">
        <f t="shared" si="4"/>
        <v>1.7</v>
      </c>
      <c r="H21" s="23">
        <f t="shared" si="5"/>
        <v>2.54</v>
      </c>
      <c r="I21" s="23">
        <f t="shared" si="6"/>
        <v>1.7</v>
      </c>
      <c r="J21" s="19">
        <v>2.43</v>
      </c>
      <c r="K21" s="23">
        <f t="shared" si="7"/>
        <v>0.73</v>
      </c>
      <c r="L21" s="23">
        <f t="shared" si="8"/>
        <v>1.66</v>
      </c>
      <c r="M21" s="23">
        <f t="shared" si="9"/>
        <v>0.93</v>
      </c>
      <c r="N21" s="23">
        <f>SUMIF([1]附件!$A$5:$A$103,A21,[1]附件!$C$5:$C$103)</f>
        <v>1</v>
      </c>
      <c r="O21" s="23">
        <v>0</v>
      </c>
      <c r="P21" s="23">
        <f t="shared" si="10"/>
        <v>1.73</v>
      </c>
      <c r="Q21" s="23">
        <f t="shared" si="11"/>
        <v>0</v>
      </c>
    </row>
    <row r="22" s="6" customFormat="1" customHeight="1" spans="1:244">
      <c r="A22" s="22" t="s">
        <v>150</v>
      </c>
      <c r="B22" s="22">
        <f>SUM(B23:B30)</f>
        <v>3488</v>
      </c>
      <c r="C22" s="22">
        <f>SUM(C23:C30)</f>
        <v>1755</v>
      </c>
      <c r="D22" s="22">
        <f>SUM(D23:D30)</f>
        <v>1733</v>
      </c>
      <c r="E22" s="22"/>
      <c r="F22" s="22">
        <f t="shared" ref="F22:L22" si="13">SUM(F23:F30)</f>
        <v>279.04</v>
      </c>
      <c r="G22" s="22">
        <f t="shared" si="13"/>
        <v>188.43</v>
      </c>
      <c r="H22" s="22">
        <f t="shared" si="13"/>
        <v>90.61</v>
      </c>
      <c r="I22" s="22">
        <f t="shared" si="13"/>
        <v>188.43</v>
      </c>
      <c r="J22" s="22">
        <f t="shared" si="13"/>
        <v>192.34</v>
      </c>
      <c r="K22" s="22">
        <f t="shared" si="13"/>
        <v>3.91000000000001</v>
      </c>
      <c r="L22" s="22">
        <f t="shared" si="13"/>
        <v>188.47</v>
      </c>
      <c r="M22" s="22"/>
      <c r="N22" s="22">
        <f>SUM(N23:N30)</f>
        <v>177</v>
      </c>
      <c r="O22" s="22"/>
      <c r="P22" s="22">
        <f>SUM(P23:P30)</f>
        <v>194.91</v>
      </c>
      <c r="Q22" s="22">
        <f>SUM(Q23:Q30)</f>
        <v>14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</row>
    <row r="23" s="5" customFormat="1" customHeight="1" spans="1:17">
      <c r="A23" s="23" t="s">
        <v>39</v>
      </c>
      <c r="B23" s="23">
        <f t="shared" ref="B23:B30" si="14">C23+D23</f>
        <v>184</v>
      </c>
      <c r="C23" s="24">
        <v>91</v>
      </c>
      <c r="D23" s="24">
        <v>93</v>
      </c>
      <c r="E23" s="23">
        <v>6</v>
      </c>
      <c r="F23" s="23">
        <f t="shared" ref="F23:F30" si="15">ROUND(B23*0.08,2)</f>
        <v>14.72</v>
      </c>
      <c r="G23" s="23">
        <f t="shared" ref="G23:G30" si="16">ROUND(B23*0.08*E23/10,2)</f>
        <v>8.83</v>
      </c>
      <c r="H23" s="23">
        <f t="shared" ref="H23:H30" si="17">F23-G23</f>
        <v>5.89</v>
      </c>
      <c r="I23" s="23">
        <f t="shared" ref="I23:I30" si="18">G23</f>
        <v>8.83</v>
      </c>
      <c r="J23" s="19">
        <v>10.38</v>
      </c>
      <c r="K23" s="23">
        <f t="shared" si="7"/>
        <v>1.55</v>
      </c>
      <c r="L23" s="23">
        <f t="shared" ref="L22:L53" si="19">ROUND(D23*1600/10000*E23/10,2)</f>
        <v>8.93</v>
      </c>
      <c r="M23" s="23">
        <f>L23-K23</f>
        <v>7.38</v>
      </c>
      <c r="N23" s="23">
        <f>SUMIF([1]附件!$A$5:$A$103,A23,[1]附件!$C$5:$C$103)</f>
        <v>7</v>
      </c>
      <c r="O23" s="23">
        <f>M23-N23</f>
        <v>0.379999999999999</v>
      </c>
      <c r="P23" s="23">
        <f>N23+K23+Q23</f>
        <v>9.55</v>
      </c>
      <c r="Q23" s="23">
        <f>ROUNDUP(O23,0)</f>
        <v>1</v>
      </c>
    </row>
    <row r="24" s="5" customFormat="1" customHeight="1" spans="1:17">
      <c r="A24" s="23" t="s">
        <v>40</v>
      </c>
      <c r="B24" s="23">
        <f t="shared" si="14"/>
        <v>275</v>
      </c>
      <c r="C24" s="24">
        <v>140</v>
      </c>
      <c r="D24" s="24">
        <v>135</v>
      </c>
      <c r="E24" s="23">
        <v>6</v>
      </c>
      <c r="F24" s="23">
        <f t="shared" si="15"/>
        <v>22</v>
      </c>
      <c r="G24" s="23">
        <f t="shared" si="16"/>
        <v>13.2</v>
      </c>
      <c r="H24" s="23">
        <f t="shared" si="17"/>
        <v>8.8</v>
      </c>
      <c r="I24" s="23">
        <f t="shared" si="18"/>
        <v>13.2</v>
      </c>
      <c r="J24" s="19">
        <v>12</v>
      </c>
      <c r="K24" s="23">
        <f t="shared" si="7"/>
        <v>-1.2</v>
      </c>
      <c r="L24" s="23">
        <f t="shared" si="19"/>
        <v>12.96</v>
      </c>
      <c r="M24" s="23">
        <f t="shared" ref="M24:M30" si="20">L24-K24</f>
        <v>14.16</v>
      </c>
      <c r="N24" s="23">
        <f>SUMIF([1]附件!$A$5:$A$103,A24,[1]附件!$C$5:$C$103)</f>
        <v>12</v>
      </c>
      <c r="O24" s="23">
        <f t="shared" ref="O24:O30" si="21">M24-N24</f>
        <v>2.16</v>
      </c>
      <c r="P24" s="23">
        <f t="shared" ref="P24:P30" si="22">N24+K24+Q24</f>
        <v>13.8</v>
      </c>
      <c r="Q24" s="23">
        <f t="shared" ref="Q24:Q30" si="23">ROUNDUP(O24,0)</f>
        <v>3</v>
      </c>
    </row>
    <row r="25" s="5" customFormat="1" customHeight="1" spans="1:17">
      <c r="A25" s="23" t="s">
        <v>41</v>
      </c>
      <c r="B25" s="23">
        <f t="shared" si="14"/>
        <v>464</v>
      </c>
      <c r="C25" s="24">
        <v>228</v>
      </c>
      <c r="D25" s="24">
        <v>236</v>
      </c>
      <c r="E25" s="23">
        <v>6</v>
      </c>
      <c r="F25" s="23">
        <f t="shared" si="15"/>
        <v>37.12</v>
      </c>
      <c r="G25" s="23">
        <f t="shared" si="16"/>
        <v>22.27</v>
      </c>
      <c r="H25" s="23">
        <f t="shared" si="17"/>
        <v>14.85</v>
      </c>
      <c r="I25" s="23">
        <f t="shared" si="18"/>
        <v>22.27</v>
      </c>
      <c r="J25" s="19">
        <v>22.76</v>
      </c>
      <c r="K25" s="23">
        <f t="shared" si="7"/>
        <v>0.490000000000002</v>
      </c>
      <c r="L25" s="23">
        <f t="shared" si="19"/>
        <v>22.66</v>
      </c>
      <c r="M25" s="23">
        <f t="shared" si="20"/>
        <v>22.17</v>
      </c>
      <c r="N25" s="23">
        <f>SUMIF([1]附件!$A$5:$A$103,A25,[1]附件!$C$5:$C$103)</f>
        <v>19</v>
      </c>
      <c r="O25" s="23">
        <f t="shared" si="21"/>
        <v>3.17</v>
      </c>
      <c r="P25" s="23">
        <f t="shared" si="22"/>
        <v>23.49</v>
      </c>
      <c r="Q25" s="23">
        <f t="shared" si="23"/>
        <v>4</v>
      </c>
    </row>
    <row r="26" s="5" customFormat="1" customHeight="1" spans="1:17">
      <c r="A26" s="23" t="s">
        <v>42</v>
      </c>
      <c r="B26" s="23">
        <f t="shared" si="14"/>
        <v>416</v>
      </c>
      <c r="C26" s="24">
        <v>209</v>
      </c>
      <c r="D26" s="24">
        <v>207</v>
      </c>
      <c r="E26" s="23">
        <v>6</v>
      </c>
      <c r="F26" s="23">
        <f t="shared" si="15"/>
        <v>33.28</v>
      </c>
      <c r="G26" s="23">
        <f t="shared" si="16"/>
        <v>19.97</v>
      </c>
      <c r="H26" s="23">
        <f t="shared" si="17"/>
        <v>13.31</v>
      </c>
      <c r="I26" s="23">
        <f t="shared" si="18"/>
        <v>19.97</v>
      </c>
      <c r="J26" s="19">
        <v>21.48</v>
      </c>
      <c r="K26" s="23">
        <f t="shared" si="7"/>
        <v>1.51</v>
      </c>
      <c r="L26" s="23">
        <f t="shared" si="19"/>
        <v>19.87</v>
      </c>
      <c r="M26" s="23">
        <f t="shared" si="20"/>
        <v>18.36</v>
      </c>
      <c r="N26" s="23">
        <f>SUMIF([1]附件!$A$5:$A$103,A26,[1]附件!$C$5:$C$103)</f>
        <v>19</v>
      </c>
      <c r="O26" s="23">
        <v>0</v>
      </c>
      <c r="P26" s="23">
        <f t="shared" si="22"/>
        <v>20.51</v>
      </c>
      <c r="Q26" s="23">
        <f t="shared" si="23"/>
        <v>0</v>
      </c>
    </row>
    <row r="27" s="5" customFormat="1" customHeight="1" spans="1:17">
      <c r="A27" s="23" t="s">
        <v>43</v>
      </c>
      <c r="B27" s="23">
        <f t="shared" si="14"/>
        <v>692</v>
      </c>
      <c r="C27" s="24">
        <v>355</v>
      </c>
      <c r="D27" s="24">
        <v>337</v>
      </c>
      <c r="E27" s="23">
        <v>6</v>
      </c>
      <c r="F27" s="23">
        <f t="shared" si="15"/>
        <v>55.36</v>
      </c>
      <c r="G27" s="23">
        <f t="shared" si="16"/>
        <v>33.22</v>
      </c>
      <c r="H27" s="23">
        <f t="shared" si="17"/>
        <v>22.14</v>
      </c>
      <c r="I27" s="23">
        <f t="shared" si="18"/>
        <v>33.22</v>
      </c>
      <c r="J27" s="19">
        <v>29.86</v>
      </c>
      <c r="K27" s="23">
        <f t="shared" si="7"/>
        <v>-3.36</v>
      </c>
      <c r="L27" s="23">
        <f t="shared" si="19"/>
        <v>32.35</v>
      </c>
      <c r="M27" s="23">
        <f t="shared" si="20"/>
        <v>35.71</v>
      </c>
      <c r="N27" s="23">
        <f>SUMIF([1]附件!$A$5:$A$103,A27,[1]附件!$C$5:$C$103)</f>
        <v>30</v>
      </c>
      <c r="O27" s="23">
        <f t="shared" si="21"/>
        <v>5.71</v>
      </c>
      <c r="P27" s="23">
        <f t="shared" si="22"/>
        <v>32.64</v>
      </c>
      <c r="Q27" s="23">
        <f t="shared" si="23"/>
        <v>6</v>
      </c>
    </row>
    <row r="28" s="5" customFormat="1" customHeight="1" spans="1:244">
      <c r="A28" s="23" t="s">
        <v>44</v>
      </c>
      <c r="B28" s="23">
        <f t="shared" si="14"/>
        <v>48</v>
      </c>
      <c r="C28" s="24">
        <v>27</v>
      </c>
      <c r="D28" s="24">
        <v>21</v>
      </c>
      <c r="E28" s="23">
        <v>6</v>
      </c>
      <c r="F28" s="23">
        <f t="shared" si="15"/>
        <v>3.84</v>
      </c>
      <c r="G28" s="23">
        <f t="shared" si="16"/>
        <v>2.3</v>
      </c>
      <c r="H28" s="23">
        <f t="shared" si="17"/>
        <v>1.54</v>
      </c>
      <c r="I28" s="23">
        <f t="shared" si="18"/>
        <v>2.3</v>
      </c>
      <c r="J28" s="19">
        <v>3</v>
      </c>
      <c r="K28" s="23">
        <f t="shared" si="7"/>
        <v>0.7</v>
      </c>
      <c r="L28" s="23">
        <f>ROUNDUP(D28*1600/10000*E28/10,0)</f>
        <v>3</v>
      </c>
      <c r="M28" s="23">
        <f t="shared" si="20"/>
        <v>2.3</v>
      </c>
      <c r="N28" s="23">
        <f>SUMIF([1]附件!$A$5:$A$103,A28,[1]附件!$C$5:$C$103)</f>
        <v>3</v>
      </c>
      <c r="O28" s="23">
        <v>0</v>
      </c>
      <c r="P28" s="23">
        <f t="shared" si="22"/>
        <v>3.7</v>
      </c>
      <c r="Q28" s="23">
        <f t="shared" si="23"/>
        <v>0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</row>
    <row r="29" s="5" customFormat="1" customHeight="1" spans="1:244">
      <c r="A29" s="23" t="s">
        <v>45</v>
      </c>
      <c r="B29" s="23">
        <f t="shared" si="14"/>
        <v>96</v>
      </c>
      <c r="C29" s="24">
        <v>47</v>
      </c>
      <c r="D29" s="24">
        <v>49</v>
      </c>
      <c r="E29" s="23">
        <v>6</v>
      </c>
      <c r="F29" s="23">
        <f t="shared" si="15"/>
        <v>7.68</v>
      </c>
      <c r="G29" s="23">
        <f t="shared" si="16"/>
        <v>4.61</v>
      </c>
      <c r="H29" s="23">
        <f t="shared" si="17"/>
        <v>3.07</v>
      </c>
      <c r="I29" s="23">
        <f t="shared" si="18"/>
        <v>4.61</v>
      </c>
      <c r="J29" s="19">
        <v>4.8</v>
      </c>
      <c r="K29" s="23">
        <f t="shared" si="7"/>
        <v>0.19</v>
      </c>
      <c r="L29" s="23">
        <f t="shared" si="19"/>
        <v>4.7</v>
      </c>
      <c r="M29" s="23">
        <f t="shared" si="20"/>
        <v>4.51</v>
      </c>
      <c r="N29" s="23">
        <f>SUMIF([1]附件!$A$5:$A$103,A29,[1]附件!$C$5:$C$103)</f>
        <v>5</v>
      </c>
      <c r="O29" s="23">
        <v>0</v>
      </c>
      <c r="P29" s="23">
        <f t="shared" si="22"/>
        <v>5.19</v>
      </c>
      <c r="Q29" s="23">
        <f t="shared" si="23"/>
        <v>0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</row>
    <row r="30" s="5" customFormat="1" customHeight="1" spans="1:244">
      <c r="A30" s="23" t="s">
        <v>46</v>
      </c>
      <c r="B30" s="23">
        <f t="shared" si="14"/>
        <v>1313</v>
      </c>
      <c r="C30" s="24">
        <v>658</v>
      </c>
      <c r="D30" s="24">
        <v>655</v>
      </c>
      <c r="E30" s="23">
        <v>8</v>
      </c>
      <c r="F30" s="23">
        <f t="shared" si="15"/>
        <v>105.04</v>
      </c>
      <c r="G30" s="23">
        <f t="shared" si="16"/>
        <v>84.03</v>
      </c>
      <c r="H30" s="23">
        <f t="shared" si="17"/>
        <v>21.01</v>
      </c>
      <c r="I30" s="23">
        <f t="shared" si="18"/>
        <v>84.03</v>
      </c>
      <c r="J30" s="19">
        <v>88.06</v>
      </c>
      <c r="K30" s="23">
        <f t="shared" si="7"/>
        <v>4.03</v>
      </c>
      <c r="L30" s="23">
        <f>ROUNDUP(D30*1600/10000*E30/10,0)</f>
        <v>84</v>
      </c>
      <c r="M30" s="23">
        <f t="shared" si="20"/>
        <v>79.97</v>
      </c>
      <c r="N30" s="23">
        <f>SUMIF([1]附件!$A$5:$A$103,A30,[1]附件!$C$5:$C$103)</f>
        <v>82</v>
      </c>
      <c r="O30" s="23">
        <v>0</v>
      </c>
      <c r="P30" s="23">
        <f t="shared" si="22"/>
        <v>86.03</v>
      </c>
      <c r="Q30" s="23">
        <f t="shared" si="23"/>
        <v>0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</row>
    <row r="31" s="5" customFormat="1" customHeight="1" spans="1:17">
      <c r="A31" s="22" t="s">
        <v>151</v>
      </c>
      <c r="B31" s="22">
        <f>SUM(B32:B42)</f>
        <v>3067</v>
      </c>
      <c r="C31" s="22">
        <f>SUM(C32:C42)</f>
        <v>1550</v>
      </c>
      <c r="D31" s="22">
        <f>SUM(D32:D42)</f>
        <v>1517</v>
      </c>
      <c r="E31" s="22"/>
      <c r="F31" s="22">
        <f t="shared" ref="F31:L31" si="24">SUM(F32:F42)</f>
        <v>245.36</v>
      </c>
      <c r="G31" s="22">
        <f t="shared" si="24"/>
        <v>183.2</v>
      </c>
      <c r="H31" s="22">
        <f t="shared" si="24"/>
        <v>62.16</v>
      </c>
      <c r="I31" s="22">
        <f t="shared" si="24"/>
        <v>183.2</v>
      </c>
      <c r="J31" s="22">
        <f t="shared" si="24"/>
        <v>193.51</v>
      </c>
      <c r="K31" s="22">
        <f t="shared" si="24"/>
        <v>10.31</v>
      </c>
      <c r="L31" s="22">
        <f t="shared" si="24"/>
        <v>180.57</v>
      </c>
      <c r="M31" s="22"/>
      <c r="N31" s="22">
        <f>SUM(N32:N42)</f>
        <v>159</v>
      </c>
      <c r="O31" s="22"/>
      <c r="P31" s="22">
        <f>SUM(P32:P42)</f>
        <v>187.31</v>
      </c>
      <c r="Q31" s="22">
        <f>SUM(Q32:Q42)</f>
        <v>18</v>
      </c>
    </row>
    <row r="32" s="5" customFormat="1" customHeight="1" spans="1:17">
      <c r="A32" s="23" t="s">
        <v>48</v>
      </c>
      <c r="B32" s="23">
        <f t="shared" ref="B32:B42" si="25">C32+D32</f>
        <v>315</v>
      </c>
      <c r="C32" s="24">
        <v>150</v>
      </c>
      <c r="D32" s="24">
        <v>165</v>
      </c>
      <c r="E32" s="23">
        <v>6</v>
      </c>
      <c r="F32" s="23">
        <f t="shared" ref="F32:F42" si="26">ROUND(B32*0.08,2)</f>
        <v>25.2</v>
      </c>
      <c r="G32" s="23">
        <f t="shared" ref="G32:G42" si="27">ROUND(B32*0.08*E32/10,2)</f>
        <v>15.12</v>
      </c>
      <c r="H32" s="23">
        <f t="shared" ref="H32:H42" si="28">F32-G32</f>
        <v>10.08</v>
      </c>
      <c r="I32" s="23">
        <f t="shared" ref="I32:I42" si="29">G32</f>
        <v>15.12</v>
      </c>
      <c r="J32" s="19">
        <v>15.74</v>
      </c>
      <c r="K32" s="23">
        <f t="shared" si="7"/>
        <v>0.620000000000001</v>
      </c>
      <c r="L32" s="23">
        <f t="shared" si="19"/>
        <v>15.84</v>
      </c>
      <c r="M32" s="23">
        <f>L32-K32</f>
        <v>15.22</v>
      </c>
      <c r="N32" s="23">
        <f>SUMIF([1]附件!$A$5:$A$103,A32,[1]附件!$C$5:$C$103)</f>
        <v>16</v>
      </c>
      <c r="O32" s="23">
        <v>0</v>
      </c>
      <c r="P32" s="23">
        <f>N32+K32+Q32</f>
        <v>16.62</v>
      </c>
      <c r="Q32" s="23">
        <f>ROUNDUP(O32,0)</f>
        <v>0</v>
      </c>
    </row>
    <row r="33" s="6" customFormat="1" customHeight="1" spans="1:244">
      <c r="A33" s="23" t="s">
        <v>49</v>
      </c>
      <c r="B33" s="23">
        <f t="shared" si="25"/>
        <v>112</v>
      </c>
      <c r="C33" s="24">
        <v>52</v>
      </c>
      <c r="D33" s="24">
        <v>60</v>
      </c>
      <c r="E33" s="23">
        <v>8</v>
      </c>
      <c r="F33" s="23">
        <f t="shared" si="26"/>
        <v>8.96</v>
      </c>
      <c r="G33" s="23">
        <f t="shared" si="27"/>
        <v>7.17</v>
      </c>
      <c r="H33" s="23">
        <f t="shared" si="28"/>
        <v>1.79</v>
      </c>
      <c r="I33" s="23">
        <f t="shared" si="29"/>
        <v>7.17</v>
      </c>
      <c r="J33" s="19">
        <v>12.23</v>
      </c>
      <c r="K33" s="23">
        <f t="shared" si="7"/>
        <v>5.06</v>
      </c>
      <c r="L33" s="23">
        <f t="shared" si="19"/>
        <v>7.68</v>
      </c>
      <c r="M33" s="23">
        <f t="shared" ref="M33:M42" si="30">L33-K33</f>
        <v>2.62</v>
      </c>
      <c r="N33" s="23">
        <f>SUMIF([1]附件!$A$5:$A$103,A33,[1]附件!$C$5:$C$103)</f>
        <v>3</v>
      </c>
      <c r="O33" s="23">
        <v>0</v>
      </c>
      <c r="P33" s="23">
        <f t="shared" ref="P33:P42" si="31">N33+K33+Q33</f>
        <v>8.06</v>
      </c>
      <c r="Q33" s="23">
        <f t="shared" ref="Q33:Q42" si="32">ROUNDUP(O33,0)</f>
        <v>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</row>
    <row r="34" s="5" customFormat="1" customHeight="1" spans="1:17">
      <c r="A34" s="23" t="s">
        <v>50</v>
      </c>
      <c r="B34" s="23">
        <f t="shared" si="25"/>
        <v>182</v>
      </c>
      <c r="C34" s="24">
        <v>98</v>
      </c>
      <c r="D34" s="24">
        <v>84</v>
      </c>
      <c r="E34" s="23">
        <v>8</v>
      </c>
      <c r="F34" s="23">
        <f t="shared" si="26"/>
        <v>14.56</v>
      </c>
      <c r="G34" s="23">
        <f t="shared" si="27"/>
        <v>11.65</v>
      </c>
      <c r="H34" s="23">
        <f t="shared" si="28"/>
        <v>2.91</v>
      </c>
      <c r="I34" s="23">
        <f t="shared" si="29"/>
        <v>11.65</v>
      </c>
      <c r="J34" s="19">
        <v>11.64</v>
      </c>
      <c r="K34" s="23">
        <f t="shared" si="7"/>
        <v>-0.00999999999999979</v>
      </c>
      <c r="L34" s="23">
        <f t="shared" si="19"/>
        <v>10.75</v>
      </c>
      <c r="M34" s="23">
        <f t="shared" si="30"/>
        <v>10.76</v>
      </c>
      <c r="N34" s="23">
        <f>SUMIF([1]附件!$A$5:$A$103,A34,[1]附件!$C$5:$C$103)</f>
        <v>9</v>
      </c>
      <c r="O34" s="23">
        <f t="shared" ref="O33:O42" si="33">M34-N34</f>
        <v>1.76</v>
      </c>
      <c r="P34" s="23">
        <f t="shared" si="31"/>
        <v>10.99</v>
      </c>
      <c r="Q34" s="23">
        <f t="shared" si="32"/>
        <v>2</v>
      </c>
    </row>
    <row r="35" s="5" customFormat="1" customHeight="1" spans="1:17">
      <c r="A35" s="23" t="s">
        <v>51</v>
      </c>
      <c r="B35" s="23">
        <f t="shared" si="25"/>
        <v>511</v>
      </c>
      <c r="C35" s="24">
        <v>241</v>
      </c>
      <c r="D35" s="24">
        <v>270</v>
      </c>
      <c r="E35" s="23">
        <v>8</v>
      </c>
      <c r="F35" s="23">
        <f t="shared" si="26"/>
        <v>40.88</v>
      </c>
      <c r="G35" s="23">
        <f t="shared" si="27"/>
        <v>32.7</v>
      </c>
      <c r="H35" s="23">
        <f t="shared" si="28"/>
        <v>8.18</v>
      </c>
      <c r="I35" s="23">
        <f t="shared" si="29"/>
        <v>32.7</v>
      </c>
      <c r="J35" s="19">
        <v>33.91</v>
      </c>
      <c r="K35" s="23">
        <f t="shared" si="7"/>
        <v>1.20999999999999</v>
      </c>
      <c r="L35" s="23">
        <v>33.91</v>
      </c>
      <c r="M35" s="23">
        <f t="shared" si="30"/>
        <v>32.7</v>
      </c>
      <c r="N35" s="23">
        <f>SUMIF([1]附件!$A$5:$A$103,A35,[1]附件!$C$5:$C$103)</f>
        <v>34</v>
      </c>
      <c r="O35" s="23">
        <v>0</v>
      </c>
      <c r="P35" s="23">
        <f t="shared" si="31"/>
        <v>35.21</v>
      </c>
      <c r="Q35" s="23">
        <f t="shared" si="32"/>
        <v>0</v>
      </c>
    </row>
    <row r="36" s="5" customFormat="1" customHeight="1" spans="1:17">
      <c r="A36" s="23" t="s">
        <v>52</v>
      </c>
      <c r="B36" s="23">
        <f t="shared" si="25"/>
        <v>446</v>
      </c>
      <c r="C36" s="24">
        <v>239</v>
      </c>
      <c r="D36" s="24">
        <v>207</v>
      </c>
      <c r="E36" s="23">
        <v>8</v>
      </c>
      <c r="F36" s="23">
        <f t="shared" si="26"/>
        <v>35.68</v>
      </c>
      <c r="G36" s="23">
        <f t="shared" si="27"/>
        <v>28.54</v>
      </c>
      <c r="H36" s="23">
        <f t="shared" si="28"/>
        <v>7.14</v>
      </c>
      <c r="I36" s="23">
        <f t="shared" si="29"/>
        <v>28.54</v>
      </c>
      <c r="J36" s="19">
        <v>25.36</v>
      </c>
      <c r="K36" s="23">
        <f t="shared" si="7"/>
        <v>-3.18</v>
      </c>
      <c r="L36" s="23">
        <f t="shared" si="19"/>
        <v>26.5</v>
      </c>
      <c r="M36" s="23">
        <f t="shared" si="30"/>
        <v>29.68</v>
      </c>
      <c r="N36" s="23">
        <f>SUMIF([1]附件!$A$5:$A$103,A36,[1]附件!$C$5:$C$103)</f>
        <v>25</v>
      </c>
      <c r="O36" s="23">
        <f t="shared" si="33"/>
        <v>4.68</v>
      </c>
      <c r="P36" s="23">
        <f t="shared" si="31"/>
        <v>26.82</v>
      </c>
      <c r="Q36" s="23">
        <f t="shared" si="32"/>
        <v>5</v>
      </c>
    </row>
    <row r="37" s="5" customFormat="1" customHeight="1" spans="1:17">
      <c r="A37" s="23" t="s">
        <v>53</v>
      </c>
      <c r="B37" s="23">
        <f t="shared" si="25"/>
        <v>412</v>
      </c>
      <c r="C37" s="24">
        <v>215</v>
      </c>
      <c r="D37" s="24">
        <v>197</v>
      </c>
      <c r="E37" s="23">
        <v>8</v>
      </c>
      <c r="F37" s="23">
        <f t="shared" si="26"/>
        <v>32.96</v>
      </c>
      <c r="G37" s="23">
        <f t="shared" si="27"/>
        <v>26.37</v>
      </c>
      <c r="H37" s="23">
        <f t="shared" si="28"/>
        <v>6.59</v>
      </c>
      <c r="I37" s="23">
        <f t="shared" si="29"/>
        <v>26.37</v>
      </c>
      <c r="J37" s="19">
        <v>35.34</v>
      </c>
      <c r="K37" s="23">
        <f t="shared" si="7"/>
        <v>8.97</v>
      </c>
      <c r="L37" s="23">
        <f t="shared" si="19"/>
        <v>25.22</v>
      </c>
      <c r="M37" s="23">
        <f t="shared" si="30"/>
        <v>16.25</v>
      </c>
      <c r="N37" s="23">
        <f>SUMIF([1]附件!$A$5:$A$103,A37,[1]附件!$C$5:$C$103)</f>
        <v>17</v>
      </c>
      <c r="O37" s="23">
        <v>0</v>
      </c>
      <c r="P37" s="23">
        <f t="shared" si="31"/>
        <v>25.97</v>
      </c>
      <c r="Q37" s="23">
        <f t="shared" si="32"/>
        <v>0</v>
      </c>
    </row>
    <row r="38" s="5" customFormat="1" customHeight="1" spans="1:17">
      <c r="A38" s="23" t="s">
        <v>54</v>
      </c>
      <c r="B38" s="23">
        <f t="shared" si="25"/>
        <v>268</v>
      </c>
      <c r="C38" s="24">
        <v>132</v>
      </c>
      <c r="D38" s="24">
        <v>136</v>
      </c>
      <c r="E38" s="23">
        <v>8</v>
      </c>
      <c r="F38" s="23">
        <f t="shared" si="26"/>
        <v>21.44</v>
      </c>
      <c r="G38" s="23">
        <f t="shared" si="27"/>
        <v>17.15</v>
      </c>
      <c r="H38" s="23">
        <f t="shared" si="28"/>
        <v>4.29</v>
      </c>
      <c r="I38" s="23">
        <f t="shared" si="29"/>
        <v>17.15</v>
      </c>
      <c r="J38" s="19">
        <v>18</v>
      </c>
      <c r="K38" s="23">
        <f t="shared" si="7"/>
        <v>0.850000000000001</v>
      </c>
      <c r="L38" s="23">
        <f t="shared" si="19"/>
        <v>17.41</v>
      </c>
      <c r="M38" s="23">
        <f t="shared" si="30"/>
        <v>16.56</v>
      </c>
      <c r="N38" s="23">
        <f>SUMIF([1]附件!$A$5:$A$103,A38,[1]附件!$C$5:$C$103)</f>
        <v>14</v>
      </c>
      <c r="O38" s="23">
        <f t="shared" si="33"/>
        <v>2.56</v>
      </c>
      <c r="P38" s="23">
        <f t="shared" si="31"/>
        <v>17.85</v>
      </c>
      <c r="Q38" s="23">
        <f t="shared" si="32"/>
        <v>3</v>
      </c>
    </row>
    <row r="39" s="5" customFormat="1" customHeight="1" spans="1:17">
      <c r="A39" s="23" t="s">
        <v>55</v>
      </c>
      <c r="B39" s="23">
        <f t="shared" si="25"/>
        <v>183</v>
      </c>
      <c r="C39" s="24">
        <v>100</v>
      </c>
      <c r="D39" s="24">
        <v>83</v>
      </c>
      <c r="E39" s="23">
        <v>8</v>
      </c>
      <c r="F39" s="23">
        <f t="shared" si="26"/>
        <v>14.64</v>
      </c>
      <c r="G39" s="23">
        <f t="shared" si="27"/>
        <v>11.71</v>
      </c>
      <c r="H39" s="23">
        <f t="shared" si="28"/>
        <v>2.93</v>
      </c>
      <c r="I39" s="23">
        <f t="shared" si="29"/>
        <v>11.71</v>
      </c>
      <c r="J39" s="19">
        <v>10.24</v>
      </c>
      <c r="K39" s="23">
        <f t="shared" si="7"/>
        <v>-1.47</v>
      </c>
      <c r="L39" s="23">
        <f t="shared" si="19"/>
        <v>10.62</v>
      </c>
      <c r="M39" s="23">
        <f t="shared" si="30"/>
        <v>12.09</v>
      </c>
      <c r="N39" s="23">
        <f>SUMIF([1]附件!$A$5:$A$103,A39,[1]附件!$C$5:$C$103)</f>
        <v>10</v>
      </c>
      <c r="O39" s="23">
        <f t="shared" si="33"/>
        <v>2.09</v>
      </c>
      <c r="P39" s="23">
        <f t="shared" si="31"/>
        <v>11.53</v>
      </c>
      <c r="Q39" s="23">
        <f t="shared" si="32"/>
        <v>3</v>
      </c>
    </row>
    <row r="40" s="5" customFormat="1" customHeight="1" spans="1:17">
      <c r="A40" s="23" t="s">
        <v>56</v>
      </c>
      <c r="B40" s="23">
        <f t="shared" si="25"/>
        <v>171</v>
      </c>
      <c r="C40" s="24">
        <v>82</v>
      </c>
      <c r="D40" s="24">
        <v>89</v>
      </c>
      <c r="E40" s="23">
        <v>8</v>
      </c>
      <c r="F40" s="23">
        <f t="shared" si="26"/>
        <v>13.68</v>
      </c>
      <c r="G40" s="23">
        <f t="shared" si="27"/>
        <v>10.94</v>
      </c>
      <c r="H40" s="23">
        <f t="shared" si="28"/>
        <v>2.74</v>
      </c>
      <c r="I40" s="23">
        <f t="shared" si="29"/>
        <v>10.94</v>
      </c>
      <c r="J40" s="19">
        <v>10.37</v>
      </c>
      <c r="K40" s="23">
        <f t="shared" si="7"/>
        <v>-0.57</v>
      </c>
      <c r="L40" s="23">
        <f t="shared" si="19"/>
        <v>11.39</v>
      </c>
      <c r="M40" s="23">
        <f t="shared" si="30"/>
        <v>11.96</v>
      </c>
      <c r="N40" s="23">
        <f>SUMIF([1]附件!$A$5:$A$103,A40,[1]附件!$C$5:$C$103)</f>
        <v>10</v>
      </c>
      <c r="O40" s="23">
        <f t="shared" si="33"/>
        <v>1.96</v>
      </c>
      <c r="P40" s="23">
        <f t="shared" si="31"/>
        <v>11.43</v>
      </c>
      <c r="Q40" s="23">
        <f t="shared" si="32"/>
        <v>2</v>
      </c>
    </row>
    <row r="41" s="5" customFormat="1" customHeight="1" spans="1:17">
      <c r="A41" s="23" t="s">
        <v>57</v>
      </c>
      <c r="B41" s="23">
        <f t="shared" si="25"/>
        <v>216</v>
      </c>
      <c r="C41" s="24">
        <v>110</v>
      </c>
      <c r="D41" s="24">
        <v>106</v>
      </c>
      <c r="E41" s="23">
        <v>8</v>
      </c>
      <c r="F41" s="23">
        <f t="shared" si="26"/>
        <v>17.28</v>
      </c>
      <c r="G41" s="23">
        <f t="shared" si="27"/>
        <v>13.82</v>
      </c>
      <c r="H41" s="23">
        <f t="shared" si="28"/>
        <v>3.46</v>
      </c>
      <c r="I41" s="23">
        <f t="shared" si="29"/>
        <v>13.82</v>
      </c>
      <c r="J41" s="19">
        <v>13.06</v>
      </c>
      <c r="K41" s="23">
        <f t="shared" si="7"/>
        <v>-0.76</v>
      </c>
      <c r="L41" s="23">
        <f t="shared" si="19"/>
        <v>13.57</v>
      </c>
      <c r="M41" s="23">
        <f t="shared" si="30"/>
        <v>14.33</v>
      </c>
      <c r="N41" s="23">
        <f>SUMIF([1]附件!$A$5:$A$103,A41,[1]附件!$C$5:$C$103)</f>
        <v>13</v>
      </c>
      <c r="O41" s="23">
        <f t="shared" si="33"/>
        <v>1.33</v>
      </c>
      <c r="P41" s="23">
        <f t="shared" si="31"/>
        <v>14.24</v>
      </c>
      <c r="Q41" s="23">
        <f t="shared" si="32"/>
        <v>2</v>
      </c>
    </row>
    <row r="42" s="6" customFormat="1" customHeight="1" spans="1:244">
      <c r="A42" s="23" t="s">
        <v>58</v>
      </c>
      <c r="B42" s="23">
        <f t="shared" si="25"/>
        <v>251</v>
      </c>
      <c r="C42" s="24">
        <v>131</v>
      </c>
      <c r="D42" s="24">
        <v>120</v>
      </c>
      <c r="E42" s="23">
        <v>4</v>
      </c>
      <c r="F42" s="23">
        <f t="shared" si="26"/>
        <v>20.08</v>
      </c>
      <c r="G42" s="23">
        <f t="shared" si="27"/>
        <v>8.03</v>
      </c>
      <c r="H42" s="23">
        <f t="shared" si="28"/>
        <v>12.05</v>
      </c>
      <c r="I42" s="23">
        <f t="shared" si="29"/>
        <v>8.03</v>
      </c>
      <c r="J42" s="19">
        <v>7.62</v>
      </c>
      <c r="K42" s="23">
        <f t="shared" ref="K42:K73" si="34">J42-I42</f>
        <v>-0.409999999999999</v>
      </c>
      <c r="L42" s="23">
        <f t="shared" si="19"/>
        <v>7.68</v>
      </c>
      <c r="M42" s="23">
        <f t="shared" si="30"/>
        <v>8.09</v>
      </c>
      <c r="N42" s="23">
        <f>SUMIF([1]附件!$A$5:$A$103,A42,[1]附件!$C$5:$C$103)</f>
        <v>8</v>
      </c>
      <c r="O42" s="23">
        <f t="shared" si="33"/>
        <v>0.0899999999999999</v>
      </c>
      <c r="P42" s="23">
        <f t="shared" si="31"/>
        <v>8.59</v>
      </c>
      <c r="Q42" s="23">
        <f t="shared" si="32"/>
        <v>1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</row>
    <row r="43" s="5" customFormat="1" customHeight="1" spans="1:17">
      <c r="A43" s="22" t="s">
        <v>152</v>
      </c>
      <c r="B43" s="22">
        <f>SUM(B44:B56)</f>
        <v>6442</v>
      </c>
      <c r="C43" s="22">
        <f>SUM(C44:C56)</f>
        <v>3245</v>
      </c>
      <c r="D43" s="22">
        <f>SUM(D44:D56)</f>
        <v>3197</v>
      </c>
      <c r="E43" s="22"/>
      <c r="F43" s="22">
        <f t="shared" ref="F43:L43" si="35">SUM(F44:F56)</f>
        <v>515.36</v>
      </c>
      <c r="G43" s="22">
        <f t="shared" si="35"/>
        <v>246.51</v>
      </c>
      <c r="H43" s="22">
        <f t="shared" si="35"/>
        <v>268.85</v>
      </c>
      <c r="I43" s="22">
        <f t="shared" si="35"/>
        <v>246.51</v>
      </c>
      <c r="J43" s="22">
        <f t="shared" si="35"/>
        <v>246.91</v>
      </c>
      <c r="K43" s="22">
        <f t="shared" si="35"/>
        <v>0.399999999999999</v>
      </c>
      <c r="L43" s="22">
        <f t="shared" si="35"/>
        <v>243.65</v>
      </c>
      <c r="M43" s="22"/>
      <c r="N43" s="22">
        <f>SUM(N44:N56)</f>
        <v>218</v>
      </c>
      <c r="O43" s="22"/>
      <c r="P43" s="22">
        <f>SUM(P44:P56)</f>
        <v>253.4</v>
      </c>
      <c r="Q43" s="22">
        <f>SUM(Q44:Q56)</f>
        <v>35</v>
      </c>
    </row>
    <row r="44" s="5" customFormat="1" customHeight="1" spans="1:17">
      <c r="A44" s="23" t="s">
        <v>60</v>
      </c>
      <c r="B44" s="23">
        <f t="shared" ref="B44:B56" si="36">C44+D44</f>
        <v>89</v>
      </c>
      <c r="C44" s="24">
        <v>43</v>
      </c>
      <c r="D44" s="24">
        <v>46</v>
      </c>
      <c r="E44" s="23">
        <v>2</v>
      </c>
      <c r="F44" s="23">
        <f t="shared" ref="F44:F56" si="37">ROUND(B44*0.08,2)</f>
        <v>7.12</v>
      </c>
      <c r="G44" s="23">
        <f t="shared" ref="G44:G56" si="38">ROUND(B44*0.08*E44/10,2)</f>
        <v>1.42</v>
      </c>
      <c r="H44" s="23">
        <f t="shared" ref="H44:H56" si="39">F44-G44</f>
        <v>5.7</v>
      </c>
      <c r="I44" s="23">
        <f t="shared" ref="I44:I56" si="40">G44</f>
        <v>1.42</v>
      </c>
      <c r="J44" s="19">
        <v>3</v>
      </c>
      <c r="K44" s="23">
        <f t="shared" si="34"/>
        <v>1.58</v>
      </c>
      <c r="L44" s="23">
        <f t="shared" si="19"/>
        <v>1.47</v>
      </c>
      <c r="M44" s="23">
        <f>L44-K44</f>
        <v>-0.11</v>
      </c>
      <c r="N44" s="23">
        <f>SUMIF([1]附件!$A$5:$A$103,A44,[1]附件!$C$5:$C$103)</f>
        <v>0</v>
      </c>
      <c r="O44" s="23">
        <v>0</v>
      </c>
      <c r="P44" s="23">
        <f>N44+K44+Q44</f>
        <v>1.58</v>
      </c>
      <c r="Q44" s="23">
        <f>ROUNDUP(O44,0)</f>
        <v>0</v>
      </c>
    </row>
    <row r="45" s="5" customFormat="1" customHeight="1" spans="1:17">
      <c r="A45" s="23" t="s">
        <v>61</v>
      </c>
      <c r="B45" s="23">
        <f t="shared" si="36"/>
        <v>86</v>
      </c>
      <c r="C45" s="24">
        <v>39</v>
      </c>
      <c r="D45" s="24">
        <v>47</v>
      </c>
      <c r="E45" s="23">
        <v>2</v>
      </c>
      <c r="F45" s="23">
        <f t="shared" si="37"/>
        <v>6.88</v>
      </c>
      <c r="G45" s="23">
        <f t="shared" si="38"/>
        <v>1.38</v>
      </c>
      <c r="H45" s="23">
        <f t="shared" si="39"/>
        <v>5.5</v>
      </c>
      <c r="I45" s="23">
        <f t="shared" si="40"/>
        <v>1.38</v>
      </c>
      <c r="J45" s="19">
        <v>2.41</v>
      </c>
      <c r="K45" s="23">
        <f t="shared" si="34"/>
        <v>1.03</v>
      </c>
      <c r="L45" s="23">
        <f t="shared" si="19"/>
        <v>1.5</v>
      </c>
      <c r="M45" s="23">
        <f t="shared" ref="M45:M56" si="41">L45-K45</f>
        <v>0.47</v>
      </c>
      <c r="N45" s="23">
        <f>SUMIF([1]附件!$A$5:$A$103,A45,[1]附件!$C$5:$C$103)</f>
        <v>0</v>
      </c>
      <c r="O45" s="23">
        <f t="shared" ref="O45:O56" si="42">M45-N45</f>
        <v>0.47</v>
      </c>
      <c r="P45" s="23">
        <f t="shared" ref="P45:P56" si="43">N45+K45+Q45</f>
        <v>2.03</v>
      </c>
      <c r="Q45" s="23">
        <f t="shared" ref="Q45:Q56" si="44">ROUNDUP(O45,0)</f>
        <v>1</v>
      </c>
    </row>
    <row r="46" s="5" customFormat="1" customHeight="1" spans="1:17">
      <c r="A46" s="23" t="s">
        <v>62</v>
      </c>
      <c r="B46" s="23">
        <f t="shared" si="36"/>
        <v>119</v>
      </c>
      <c r="C46" s="24">
        <v>58</v>
      </c>
      <c r="D46" s="24">
        <v>61</v>
      </c>
      <c r="E46" s="23">
        <v>2</v>
      </c>
      <c r="F46" s="23">
        <f t="shared" si="37"/>
        <v>9.52</v>
      </c>
      <c r="G46" s="23">
        <f t="shared" si="38"/>
        <v>1.9</v>
      </c>
      <c r="H46" s="23">
        <f t="shared" si="39"/>
        <v>7.62</v>
      </c>
      <c r="I46" s="23">
        <f t="shared" si="40"/>
        <v>1.9</v>
      </c>
      <c r="J46" s="19">
        <v>1.9</v>
      </c>
      <c r="K46" s="23">
        <f t="shared" si="34"/>
        <v>0</v>
      </c>
      <c r="L46" s="23">
        <f t="shared" si="19"/>
        <v>1.95</v>
      </c>
      <c r="M46" s="23">
        <f t="shared" si="41"/>
        <v>1.95</v>
      </c>
      <c r="N46" s="23">
        <f>SUMIF([1]附件!$A$5:$A$103,A46,[1]附件!$C$5:$C$103)</f>
        <v>1</v>
      </c>
      <c r="O46" s="23">
        <f t="shared" si="42"/>
        <v>0.95</v>
      </c>
      <c r="P46" s="23">
        <f t="shared" si="43"/>
        <v>2</v>
      </c>
      <c r="Q46" s="23">
        <f t="shared" si="44"/>
        <v>1</v>
      </c>
    </row>
    <row r="47" s="5" customFormat="1" customHeight="1" spans="1:17">
      <c r="A47" s="23" t="s">
        <v>63</v>
      </c>
      <c r="B47" s="23">
        <f t="shared" si="36"/>
        <v>185</v>
      </c>
      <c r="C47" s="24">
        <v>87</v>
      </c>
      <c r="D47" s="24">
        <v>98</v>
      </c>
      <c r="E47" s="23">
        <v>2</v>
      </c>
      <c r="F47" s="23">
        <f t="shared" si="37"/>
        <v>14.8</v>
      </c>
      <c r="G47" s="23">
        <f t="shared" si="38"/>
        <v>2.96</v>
      </c>
      <c r="H47" s="23">
        <f t="shared" si="39"/>
        <v>11.84</v>
      </c>
      <c r="I47" s="23">
        <f t="shared" si="40"/>
        <v>2.96</v>
      </c>
      <c r="J47" s="19">
        <v>2.82</v>
      </c>
      <c r="K47" s="23">
        <f t="shared" si="34"/>
        <v>-0.14</v>
      </c>
      <c r="L47" s="23">
        <f t="shared" si="19"/>
        <v>3.14</v>
      </c>
      <c r="M47" s="23">
        <f t="shared" si="41"/>
        <v>3.28</v>
      </c>
      <c r="N47" s="23">
        <f>SUMIF([1]附件!$A$5:$A$103,A47,[1]附件!$C$5:$C$103)</f>
        <v>3</v>
      </c>
      <c r="O47" s="23">
        <f t="shared" si="42"/>
        <v>0.28</v>
      </c>
      <c r="P47" s="23">
        <f t="shared" si="43"/>
        <v>3.86</v>
      </c>
      <c r="Q47" s="23">
        <f t="shared" si="44"/>
        <v>1</v>
      </c>
    </row>
    <row r="48" s="5" customFormat="1" customHeight="1" spans="1:17">
      <c r="A48" s="23" t="s">
        <v>64</v>
      </c>
      <c r="B48" s="23">
        <f t="shared" si="36"/>
        <v>259</v>
      </c>
      <c r="C48" s="24">
        <v>128</v>
      </c>
      <c r="D48" s="24">
        <v>131</v>
      </c>
      <c r="E48" s="23">
        <v>2</v>
      </c>
      <c r="F48" s="23">
        <f t="shared" si="37"/>
        <v>20.72</v>
      </c>
      <c r="G48" s="23">
        <f t="shared" si="38"/>
        <v>4.14</v>
      </c>
      <c r="H48" s="23">
        <f t="shared" si="39"/>
        <v>16.58</v>
      </c>
      <c r="I48" s="23">
        <f t="shared" si="40"/>
        <v>4.14</v>
      </c>
      <c r="J48" s="19">
        <v>6.46</v>
      </c>
      <c r="K48" s="23">
        <f t="shared" si="34"/>
        <v>2.32</v>
      </c>
      <c r="L48" s="23">
        <f t="shared" si="19"/>
        <v>4.19</v>
      </c>
      <c r="M48" s="23">
        <f t="shared" si="41"/>
        <v>1.87</v>
      </c>
      <c r="N48" s="23">
        <f>SUMIF([1]附件!$A$5:$A$103,A48,[1]附件!$C$5:$C$103)</f>
        <v>6</v>
      </c>
      <c r="O48" s="23">
        <v>0</v>
      </c>
      <c r="P48" s="23">
        <f t="shared" si="43"/>
        <v>8.32</v>
      </c>
      <c r="Q48" s="23">
        <f t="shared" si="44"/>
        <v>0</v>
      </c>
    </row>
    <row r="49" s="5" customFormat="1" customHeight="1" spans="1:17">
      <c r="A49" s="23" t="s">
        <v>65</v>
      </c>
      <c r="B49" s="23">
        <f t="shared" si="36"/>
        <v>355</v>
      </c>
      <c r="C49" s="24">
        <v>181</v>
      </c>
      <c r="D49" s="24">
        <v>174</v>
      </c>
      <c r="E49" s="23">
        <v>4</v>
      </c>
      <c r="F49" s="23">
        <f t="shared" si="37"/>
        <v>28.4</v>
      </c>
      <c r="G49" s="23">
        <f t="shared" si="38"/>
        <v>11.36</v>
      </c>
      <c r="H49" s="23">
        <f t="shared" si="39"/>
        <v>17.04</v>
      </c>
      <c r="I49" s="23">
        <f t="shared" si="40"/>
        <v>11.36</v>
      </c>
      <c r="J49" s="19">
        <v>15.34</v>
      </c>
      <c r="K49" s="23">
        <f t="shared" si="34"/>
        <v>3.98</v>
      </c>
      <c r="L49" s="23">
        <f t="shared" si="19"/>
        <v>11.14</v>
      </c>
      <c r="M49" s="23">
        <f t="shared" si="41"/>
        <v>7.16</v>
      </c>
      <c r="N49" s="23">
        <f>SUMIF([1]附件!$A$5:$A$103,A49,[1]附件!$C$5:$C$103)</f>
        <v>6</v>
      </c>
      <c r="O49" s="23">
        <f t="shared" si="42"/>
        <v>1.16</v>
      </c>
      <c r="P49" s="23">
        <f t="shared" si="43"/>
        <v>11.98</v>
      </c>
      <c r="Q49" s="23">
        <f t="shared" si="44"/>
        <v>2</v>
      </c>
    </row>
    <row r="50" s="5" customFormat="1" customHeight="1" spans="1:17">
      <c r="A50" s="23" t="s">
        <v>66</v>
      </c>
      <c r="B50" s="23">
        <f t="shared" si="36"/>
        <v>1277</v>
      </c>
      <c r="C50" s="24">
        <v>663</v>
      </c>
      <c r="D50" s="24">
        <v>614</v>
      </c>
      <c r="E50" s="23">
        <v>8</v>
      </c>
      <c r="F50" s="23">
        <f t="shared" si="37"/>
        <v>102.16</v>
      </c>
      <c r="G50" s="23">
        <f t="shared" si="38"/>
        <v>81.73</v>
      </c>
      <c r="H50" s="23">
        <f t="shared" si="39"/>
        <v>20.43</v>
      </c>
      <c r="I50" s="23">
        <f t="shared" si="40"/>
        <v>81.73</v>
      </c>
      <c r="J50" s="19">
        <v>75.14</v>
      </c>
      <c r="K50" s="23">
        <f t="shared" si="34"/>
        <v>-6.59</v>
      </c>
      <c r="L50" s="23">
        <f t="shared" si="19"/>
        <v>78.59</v>
      </c>
      <c r="M50" s="23">
        <f t="shared" si="41"/>
        <v>85.18</v>
      </c>
      <c r="N50" s="23">
        <f>SUMIF([1]附件!$A$5:$A$103,A50,[1]附件!$C$5:$C$103)</f>
        <v>75</v>
      </c>
      <c r="O50" s="23">
        <f t="shared" si="42"/>
        <v>10.18</v>
      </c>
      <c r="P50" s="23">
        <f t="shared" si="43"/>
        <v>79.41</v>
      </c>
      <c r="Q50" s="23">
        <f t="shared" si="44"/>
        <v>11</v>
      </c>
    </row>
    <row r="51" s="5" customFormat="1" customHeight="1" spans="1:17">
      <c r="A51" s="23" t="s">
        <v>67</v>
      </c>
      <c r="B51" s="23">
        <f t="shared" si="36"/>
        <v>365</v>
      </c>
      <c r="C51" s="24">
        <v>188</v>
      </c>
      <c r="D51" s="24">
        <v>177</v>
      </c>
      <c r="E51" s="23">
        <v>8</v>
      </c>
      <c r="F51" s="23">
        <f t="shared" si="37"/>
        <v>29.2</v>
      </c>
      <c r="G51" s="23">
        <f t="shared" si="38"/>
        <v>23.36</v>
      </c>
      <c r="H51" s="23">
        <f t="shared" si="39"/>
        <v>5.84</v>
      </c>
      <c r="I51" s="23">
        <f t="shared" si="40"/>
        <v>23.36</v>
      </c>
      <c r="J51" s="19">
        <v>23.11</v>
      </c>
      <c r="K51" s="23">
        <f t="shared" si="34"/>
        <v>-0.25</v>
      </c>
      <c r="L51" s="23">
        <f t="shared" si="19"/>
        <v>22.66</v>
      </c>
      <c r="M51" s="23">
        <f t="shared" si="41"/>
        <v>22.91</v>
      </c>
      <c r="N51" s="23">
        <f>SUMIF([1]附件!$A$5:$A$103,A51,[1]附件!$C$5:$C$103)</f>
        <v>20</v>
      </c>
      <c r="O51" s="23">
        <f t="shared" si="42"/>
        <v>2.91</v>
      </c>
      <c r="P51" s="23">
        <f t="shared" si="43"/>
        <v>22.75</v>
      </c>
      <c r="Q51" s="23">
        <f t="shared" si="44"/>
        <v>3</v>
      </c>
    </row>
    <row r="52" s="5" customFormat="1" customHeight="1" spans="1:17">
      <c r="A52" s="23" t="s">
        <v>68</v>
      </c>
      <c r="B52" s="23">
        <f t="shared" si="36"/>
        <v>303</v>
      </c>
      <c r="C52" s="24">
        <v>141</v>
      </c>
      <c r="D52" s="24">
        <v>162</v>
      </c>
      <c r="E52" s="23">
        <v>8</v>
      </c>
      <c r="F52" s="23">
        <f t="shared" si="37"/>
        <v>24.24</v>
      </c>
      <c r="G52" s="23">
        <f t="shared" si="38"/>
        <v>19.39</v>
      </c>
      <c r="H52" s="23">
        <f t="shared" si="39"/>
        <v>4.85</v>
      </c>
      <c r="I52" s="23">
        <f t="shared" si="40"/>
        <v>19.39</v>
      </c>
      <c r="J52" s="19">
        <v>20.35</v>
      </c>
      <c r="K52" s="23">
        <f t="shared" si="34"/>
        <v>0.960000000000001</v>
      </c>
      <c r="L52" s="23">
        <f t="shared" si="19"/>
        <v>20.74</v>
      </c>
      <c r="M52" s="23">
        <f t="shared" si="41"/>
        <v>19.78</v>
      </c>
      <c r="N52" s="23">
        <f>SUMIF([1]附件!$A$5:$A$103,A52,[1]附件!$C$5:$C$103)</f>
        <v>20</v>
      </c>
      <c r="O52" s="23">
        <v>0</v>
      </c>
      <c r="P52" s="23">
        <f t="shared" si="43"/>
        <v>20.96</v>
      </c>
      <c r="Q52" s="23">
        <f t="shared" si="44"/>
        <v>0</v>
      </c>
    </row>
    <row r="53" s="5" customFormat="1" customHeight="1" spans="1:17">
      <c r="A53" s="23" t="s">
        <v>69</v>
      </c>
      <c r="B53" s="23">
        <f t="shared" si="36"/>
        <v>519</v>
      </c>
      <c r="C53" s="24">
        <v>274</v>
      </c>
      <c r="D53" s="24">
        <v>245</v>
      </c>
      <c r="E53" s="23">
        <v>2</v>
      </c>
      <c r="F53" s="23">
        <f t="shared" si="37"/>
        <v>41.52</v>
      </c>
      <c r="G53" s="23">
        <f t="shared" si="38"/>
        <v>8.3</v>
      </c>
      <c r="H53" s="23">
        <f t="shared" si="39"/>
        <v>33.22</v>
      </c>
      <c r="I53" s="23">
        <f t="shared" si="40"/>
        <v>8.3</v>
      </c>
      <c r="J53" s="19">
        <v>7.96</v>
      </c>
      <c r="K53" s="23">
        <f t="shared" si="34"/>
        <v>-0.340000000000001</v>
      </c>
      <c r="L53" s="23">
        <f t="shared" si="19"/>
        <v>7.84</v>
      </c>
      <c r="M53" s="23">
        <f t="shared" si="41"/>
        <v>8.18</v>
      </c>
      <c r="N53" s="23">
        <f>SUMIF([1]附件!$A$5:$A$103,A53,[1]附件!$C$5:$C$103)</f>
        <v>7</v>
      </c>
      <c r="O53" s="23">
        <f t="shared" si="42"/>
        <v>1.18</v>
      </c>
      <c r="P53" s="23">
        <f t="shared" si="43"/>
        <v>8.66</v>
      </c>
      <c r="Q53" s="23">
        <f t="shared" si="44"/>
        <v>2</v>
      </c>
    </row>
    <row r="54" s="5" customFormat="1" customHeight="1" spans="1:17">
      <c r="A54" s="23" t="s">
        <v>70</v>
      </c>
      <c r="B54" s="23">
        <f t="shared" si="36"/>
        <v>1401</v>
      </c>
      <c r="C54" s="24">
        <v>700</v>
      </c>
      <c r="D54" s="24">
        <v>701</v>
      </c>
      <c r="E54" s="23">
        <v>2</v>
      </c>
      <c r="F54" s="23">
        <f t="shared" si="37"/>
        <v>112.08</v>
      </c>
      <c r="G54" s="23">
        <f t="shared" si="38"/>
        <v>22.42</v>
      </c>
      <c r="H54" s="23">
        <f t="shared" si="39"/>
        <v>89.66</v>
      </c>
      <c r="I54" s="23">
        <f t="shared" si="40"/>
        <v>22.42</v>
      </c>
      <c r="J54" s="19">
        <v>23.55</v>
      </c>
      <c r="K54" s="23">
        <f t="shared" si="34"/>
        <v>1.13</v>
      </c>
      <c r="L54" s="23">
        <f t="shared" ref="L54:L85" si="45">ROUND(D54*1600/10000*E54/10,2)</f>
        <v>22.43</v>
      </c>
      <c r="M54" s="23">
        <f t="shared" si="41"/>
        <v>21.3</v>
      </c>
      <c r="N54" s="23">
        <f>SUMIF([1]附件!$A$5:$A$103,A54,[1]附件!$C$5:$C$103)</f>
        <v>15</v>
      </c>
      <c r="O54" s="23">
        <f t="shared" si="42"/>
        <v>6.3</v>
      </c>
      <c r="P54" s="23">
        <f t="shared" si="43"/>
        <v>23.13</v>
      </c>
      <c r="Q54" s="23">
        <f t="shared" si="44"/>
        <v>7</v>
      </c>
    </row>
    <row r="55" s="5" customFormat="1" customHeight="1" spans="1:17">
      <c r="A55" s="23" t="s">
        <v>71</v>
      </c>
      <c r="B55" s="23">
        <f t="shared" si="36"/>
        <v>1291</v>
      </c>
      <c r="C55" s="24">
        <v>648</v>
      </c>
      <c r="D55" s="24">
        <v>643</v>
      </c>
      <c r="E55" s="23">
        <v>6</v>
      </c>
      <c r="F55" s="23">
        <f t="shared" si="37"/>
        <v>103.28</v>
      </c>
      <c r="G55" s="23">
        <f t="shared" si="38"/>
        <v>61.97</v>
      </c>
      <c r="H55" s="23">
        <f t="shared" si="39"/>
        <v>41.31</v>
      </c>
      <c r="I55" s="23">
        <f t="shared" si="40"/>
        <v>61.97</v>
      </c>
      <c r="J55" s="19">
        <v>58.85</v>
      </c>
      <c r="K55" s="23">
        <f t="shared" si="34"/>
        <v>-3.12</v>
      </c>
      <c r="L55" s="23">
        <f t="shared" si="45"/>
        <v>61.73</v>
      </c>
      <c r="M55" s="23">
        <f t="shared" si="41"/>
        <v>64.85</v>
      </c>
      <c r="N55" s="23">
        <f>SUMIF([1]附件!$A$5:$A$103,A55,[1]附件!$C$5:$C$103)</f>
        <v>59</v>
      </c>
      <c r="O55" s="23">
        <f t="shared" si="42"/>
        <v>5.84999999999999</v>
      </c>
      <c r="P55" s="23">
        <f t="shared" si="43"/>
        <v>61.88</v>
      </c>
      <c r="Q55" s="23">
        <f t="shared" si="44"/>
        <v>6</v>
      </c>
    </row>
    <row r="56" s="6" customFormat="1" customHeight="1" spans="1:244">
      <c r="A56" s="23" t="s">
        <v>72</v>
      </c>
      <c r="B56" s="23">
        <f t="shared" si="36"/>
        <v>193</v>
      </c>
      <c r="C56" s="24">
        <v>95</v>
      </c>
      <c r="D56" s="24">
        <v>98</v>
      </c>
      <c r="E56" s="23">
        <v>4</v>
      </c>
      <c r="F56" s="23">
        <f t="shared" si="37"/>
        <v>15.44</v>
      </c>
      <c r="G56" s="23">
        <f t="shared" si="38"/>
        <v>6.18</v>
      </c>
      <c r="H56" s="23">
        <f t="shared" si="39"/>
        <v>9.26</v>
      </c>
      <c r="I56" s="23">
        <f t="shared" si="40"/>
        <v>6.18</v>
      </c>
      <c r="J56" s="19">
        <v>6.02</v>
      </c>
      <c r="K56" s="23">
        <f t="shared" si="34"/>
        <v>-0.16</v>
      </c>
      <c r="L56" s="23">
        <f t="shared" si="45"/>
        <v>6.27</v>
      </c>
      <c r="M56" s="23">
        <f t="shared" si="41"/>
        <v>6.43</v>
      </c>
      <c r="N56" s="23">
        <f>SUMIF([1]附件!$A$5:$A$103,A56,[1]附件!$C$5:$C$103)</f>
        <v>6</v>
      </c>
      <c r="O56" s="23">
        <f t="shared" si="42"/>
        <v>0.43</v>
      </c>
      <c r="P56" s="23">
        <f t="shared" si="43"/>
        <v>6.84</v>
      </c>
      <c r="Q56" s="23">
        <f t="shared" si="44"/>
        <v>1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</row>
    <row r="57" s="5" customFormat="1" customHeight="1" spans="1:17">
      <c r="A57" s="22" t="s">
        <v>153</v>
      </c>
      <c r="B57" s="22">
        <f>SUM(B58:B74)</f>
        <v>4382</v>
      </c>
      <c r="C57" s="22">
        <f t="shared" ref="C57:O57" si="46">SUM(C58:C74)</f>
        <v>2238</v>
      </c>
      <c r="D57" s="22">
        <f t="shared" si="46"/>
        <v>2144</v>
      </c>
      <c r="E57" s="22"/>
      <c r="F57" s="22">
        <f t="shared" si="46"/>
        <v>350.56</v>
      </c>
      <c r="G57" s="22">
        <f t="shared" si="46"/>
        <v>238.76</v>
      </c>
      <c r="H57" s="22">
        <f t="shared" si="46"/>
        <v>111.8</v>
      </c>
      <c r="I57" s="22">
        <f t="shared" si="46"/>
        <v>238.76</v>
      </c>
      <c r="J57" s="22">
        <f t="shared" si="46"/>
        <v>255.84</v>
      </c>
      <c r="K57" s="22">
        <f t="shared" si="46"/>
        <v>17.08</v>
      </c>
      <c r="L57" s="22">
        <f t="shared" si="46"/>
        <v>233.66</v>
      </c>
      <c r="M57" s="22"/>
      <c r="N57" s="22">
        <f>SUM(N58:N74)</f>
        <v>193</v>
      </c>
      <c r="O57" s="22"/>
      <c r="P57" s="22">
        <f>SUM(P58:P74)</f>
        <v>243.08</v>
      </c>
      <c r="Q57" s="22">
        <f>SUM(Q58:Q74)</f>
        <v>33</v>
      </c>
    </row>
    <row r="58" s="5" customFormat="1" customHeight="1" spans="1:17">
      <c r="A58" s="23" t="s">
        <v>74</v>
      </c>
      <c r="B58" s="23">
        <f t="shared" ref="B58:B74" si="47">C58+D58</f>
        <v>241</v>
      </c>
      <c r="C58" s="24">
        <v>128</v>
      </c>
      <c r="D58" s="24">
        <v>113</v>
      </c>
      <c r="E58" s="23">
        <v>4</v>
      </c>
      <c r="F58" s="23">
        <f t="shared" ref="F58:F74" si="48">ROUND(B58*0.08,2)</f>
        <v>19.28</v>
      </c>
      <c r="G58" s="23">
        <f t="shared" ref="G58:G74" si="49">ROUND(B58*0.08*E58/10,2)</f>
        <v>7.71</v>
      </c>
      <c r="H58" s="23">
        <f t="shared" ref="H58:H74" si="50">F58-G58</f>
        <v>11.57</v>
      </c>
      <c r="I58" s="23">
        <f t="shared" ref="I58:I74" si="51">G58</f>
        <v>7.71</v>
      </c>
      <c r="J58" s="19">
        <v>9.04</v>
      </c>
      <c r="K58" s="23">
        <f t="shared" si="34"/>
        <v>1.33</v>
      </c>
      <c r="L58" s="23">
        <f t="shared" si="45"/>
        <v>7.23</v>
      </c>
      <c r="M58" s="23">
        <f>L58-K58</f>
        <v>5.9</v>
      </c>
      <c r="N58" s="23">
        <f>SUMIF([1]附件!$A$5:$A$103,A58,[1]附件!$C$5:$C$103)</f>
        <v>2</v>
      </c>
      <c r="O58" s="23">
        <f>M58-N58</f>
        <v>3.9</v>
      </c>
      <c r="P58" s="23">
        <f>N58+K58+Q58</f>
        <v>7.33</v>
      </c>
      <c r="Q58" s="23">
        <f>ROUNDUP(O58,0)</f>
        <v>4</v>
      </c>
    </row>
    <row r="59" s="5" customFormat="1" customHeight="1" spans="1:17">
      <c r="A59" s="23" t="s">
        <v>75</v>
      </c>
      <c r="B59" s="23">
        <f t="shared" si="47"/>
        <v>172</v>
      </c>
      <c r="C59" s="24">
        <v>88</v>
      </c>
      <c r="D59" s="24">
        <v>84</v>
      </c>
      <c r="E59" s="23">
        <v>4</v>
      </c>
      <c r="F59" s="23">
        <f t="shared" si="48"/>
        <v>13.76</v>
      </c>
      <c r="G59" s="23">
        <f t="shared" si="49"/>
        <v>5.5</v>
      </c>
      <c r="H59" s="23">
        <f t="shared" si="50"/>
        <v>8.26</v>
      </c>
      <c r="I59" s="23">
        <f t="shared" si="51"/>
        <v>5.5</v>
      </c>
      <c r="J59" s="19">
        <v>5.57</v>
      </c>
      <c r="K59" s="23">
        <f t="shared" si="34"/>
        <v>0.0700000000000003</v>
      </c>
      <c r="L59" s="23">
        <f t="shared" si="45"/>
        <v>5.38</v>
      </c>
      <c r="M59" s="23">
        <f t="shared" ref="M59:M74" si="52">L59-K59</f>
        <v>5.31</v>
      </c>
      <c r="N59" s="23">
        <f>SUMIF([1]附件!$A$5:$A$103,A59,[1]附件!$C$5:$C$103)</f>
        <v>5</v>
      </c>
      <c r="O59" s="23">
        <f t="shared" ref="O59:O74" si="53">M59-N59</f>
        <v>0.31</v>
      </c>
      <c r="P59" s="23">
        <f t="shared" ref="P59:P74" si="54">N59+K59+Q59</f>
        <v>6.07</v>
      </c>
      <c r="Q59" s="23">
        <f t="shared" ref="Q59:Q74" si="55">ROUNDUP(O59,0)</f>
        <v>1</v>
      </c>
    </row>
    <row r="60" s="5" customFormat="1" customHeight="1" spans="1:17">
      <c r="A60" s="23" t="s">
        <v>76</v>
      </c>
      <c r="B60" s="23">
        <f t="shared" si="47"/>
        <v>79</v>
      </c>
      <c r="C60" s="24">
        <v>39</v>
      </c>
      <c r="D60" s="24">
        <v>40</v>
      </c>
      <c r="E60" s="23">
        <v>4</v>
      </c>
      <c r="F60" s="23">
        <f t="shared" si="48"/>
        <v>6.32</v>
      </c>
      <c r="G60" s="23">
        <f t="shared" si="49"/>
        <v>2.53</v>
      </c>
      <c r="H60" s="23">
        <f t="shared" si="50"/>
        <v>3.79</v>
      </c>
      <c r="I60" s="23">
        <f t="shared" si="51"/>
        <v>2.53</v>
      </c>
      <c r="J60" s="19">
        <v>3.14</v>
      </c>
      <c r="K60" s="23">
        <f t="shared" si="34"/>
        <v>0.61</v>
      </c>
      <c r="L60" s="23">
        <f t="shared" si="45"/>
        <v>2.56</v>
      </c>
      <c r="M60" s="23">
        <f t="shared" si="52"/>
        <v>1.95</v>
      </c>
      <c r="N60" s="23">
        <f>SUMIF([1]附件!$A$5:$A$103,A60,[1]附件!$C$5:$C$103)</f>
        <v>2</v>
      </c>
      <c r="O60" s="23">
        <v>0</v>
      </c>
      <c r="P60" s="23">
        <f t="shared" si="54"/>
        <v>2.61</v>
      </c>
      <c r="Q60" s="23">
        <f t="shared" si="55"/>
        <v>0</v>
      </c>
    </row>
    <row r="61" s="5" customFormat="1" customHeight="1" spans="1:17">
      <c r="A61" s="23" t="s">
        <v>77</v>
      </c>
      <c r="B61" s="23">
        <f t="shared" si="47"/>
        <v>36</v>
      </c>
      <c r="C61" s="24">
        <v>16</v>
      </c>
      <c r="D61" s="24">
        <v>20</v>
      </c>
      <c r="E61" s="23">
        <v>4</v>
      </c>
      <c r="F61" s="23">
        <f t="shared" si="48"/>
        <v>2.88</v>
      </c>
      <c r="G61" s="23">
        <f t="shared" si="49"/>
        <v>1.15</v>
      </c>
      <c r="H61" s="23">
        <f t="shared" si="50"/>
        <v>1.73</v>
      </c>
      <c r="I61" s="23">
        <f t="shared" si="51"/>
        <v>1.15</v>
      </c>
      <c r="J61" s="19">
        <v>2</v>
      </c>
      <c r="K61" s="23">
        <f t="shared" si="34"/>
        <v>0.85</v>
      </c>
      <c r="L61" s="23">
        <f t="shared" si="45"/>
        <v>1.28</v>
      </c>
      <c r="M61" s="23">
        <f t="shared" si="52"/>
        <v>0.43</v>
      </c>
      <c r="N61" s="23">
        <f>SUMIF([1]附件!$A$5:$A$103,A61,[1]附件!$C$5:$C$103)</f>
        <v>0</v>
      </c>
      <c r="O61" s="23">
        <f t="shared" si="53"/>
        <v>0.43</v>
      </c>
      <c r="P61" s="23">
        <f t="shared" si="54"/>
        <v>1.85</v>
      </c>
      <c r="Q61" s="23">
        <f t="shared" si="55"/>
        <v>1</v>
      </c>
    </row>
    <row r="62" s="5" customFormat="1" customHeight="1" spans="1:17">
      <c r="A62" s="23" t="s">
        <v>78</v>
      </c>
      <c r="B62" s="23">
        <f t="shared" si="47"/>
        <v>557</v>
      </c>
      <c r="C62" s="24">
        <v>285</v>
      </c>
      <c r="D62" s="24">
        <v>272</v>
      </c>
      <c r="E62" s="23">
        <v>8</v>
      </c>
      <c r="F62" s="23">
        <f t="shared" si="48"/>
        <v>44.56</v>
      </c>
      <c r="G62" s="23">
        <f t="shared" si="49"/>
        <v>35.65</v>
      </c>
      <c r="H62" s="23">
        <f t="shared" si="50"/>
        <v>8.91</v>
      </c>
      <c r="I62" s="23">
        <f t="shared" si="51"/>
        <v>35.65</v>
      </c>
      <c r="J62" s="19">
        <v>34.18</v>
      </c>
      <c r="K62" s="23">
        <f t="shared" si="34"/>
        <v>-1.47</v>
      </c>
      <c r="L62" s="23">
        <f t="shared" si="45"/>
        <v>34.82</v>
      </c>
      <c r="M62" s="23">
        <f t="shared" si="52"/>
        <v>36.29</v>
      </c>
      <c r="N62" s="23">
        <f>SUMIF([1]附件!$A$5:$A$103,A62,[1]附件!$C$5:$C$103)</f>
        <v>34</v>
      </c>
      <c r="O62" s="23">
        <f t="shared" si="53"/>
        <v>2.29</v>
      </c>
      <c r="P62" s="23">
        <f t="shared" si="54"/>
        <v>35.53</v>
      </c>
      <c r="Q62" s="23">
        <f t="shared" si="55"/>
        <v>3</v>
      </c>
    </row>
    <row r="63" s="5" customFormat="1" customHeight="1" spans="1:244">
      <c r="A63" s="23" t="s">
        <v>79</v>
      </c>
      <c r="B63" s="23">
        <f t="shared" si="47"/>
        <v>497</v>
      </c>
      <c r="C63" s="24">
        <v>272</v>
      </c>
      <c r="D63" s="24">
        <v>225</v>
      </c>
      <c r="E63" s="23">
        <v>8</v>
      </c>
      <c r="F63" s="23">
        <f t="shared" si="48"/>
        <v>39.76</v>
      </c>
      <c r="G63" s="23">
        <f t="shared" si="49"/>
        <v>31.81</v>
      </c>
      <c r="H63" s="23">
        <f t="shared" si="50"/>
        <v>7.95</v>
      </c>
      <c r="I63" s="23">
        <f t="shared" si="51"/>
        <v>31.81</v>
      </c>
      <c r="J63" s="19">
        <v>34.93</v>
      </c>
      <c r="K63" s="23">
        <f t="shared" si="34"/>
        <v>3.12</v>
      </c>
      <c r="L63" s="23">
        <f t="shared" si="45"/>
        <v>28.8</v>
      </c>
      <c r="M63" s="23">
        <f t="shared" si="52"/>
        <v>25.68</v>
      </c>
      <c r="N63" s="23">
        <f>SUMIF([1]附件!$A$5:$A$103,A63,[1]附件!$C$5:$C$103)</f>
        <v>22</v>
      </c>
      <c r="O63" s="23">
        <f t="shared" si="53"/>
        <v>3.68</v>
      </c>
      <c r="P63" s="23">
        <f t="shared" si="54"/>
        <v>29.12</v>
      </c>
      <c r="Q63" s="23">
        <f t="shared" si="55"/>
        <v>4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</row>
    <row r="64" s="5" customFormat="1" customHeight="1" spans="1:244">
      <c r="A64" s="23" t="s">
        <v>80</v>
      </c>
      <c r="B64" s="23">
        <f t="shared" si="47"/>
        <v>587</v>
      </c>
      <c r="C64" s="24">
        <v>293</v>
      </c>
      <c r="D64" s="24">
        <v>294</v>
      </c>
      <c r="E64" s="23">
        <v>8</v>
      </c>
      <c r="F64" s="23">
        <f t="shared" si="48"/>
        <v>46.96</v>
      </c>
      <c r="G64" s="23">
        <f t="shared" si="49"/>
        <v>37.57</v>
      </c>
      <c r="H64" s="23">
        <f t="shared" si="50"/>
        <v>9.39</v>
      </c>
      <c r="I64" s="23">
        <f t="shared" si="51"/>
        <v>37.57</v>
      </c>
      <c r="J64" s="19">
        <v>34.94</v>
      </c>
      <c r="K64" s="23">
        <f t="shared" si="34"/>
        <v>-2.63</v>
      </c>
      <c r="L64" s="23">
        <f t="shared" si="45"/>
        <v>37.63</v>
      </c>
      <c r="M64" s="23">
        <f t="shared" si="52"/>
        <v>40.26</v>
      </c>
      <c r="N64" s="23">
        <f>SUMIF([1]附件!$A$5:$A$103,A64,[1]附件!$C$5:$C$103)</f>
        <v>35</v>
      </c>
      <c r="O64" s="23">
        <f t="shared" si="53"/>
        <v>5.26000000000001</v>
      </c>
      <c r="P64" s="23">
        <f t="shared" si="54"/>
        <v>38.37</v>
      </c>
      <c r="Q64" s="23">
        <f t="shared" si="55"/>
        <v>6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</row>
    <row r="65" s="5" customFormat="1" customHeight="1" spans="1:244">
      <c r="A65" s="23" t="s">
        <v>81</v>
      </c>
      <c r="B65" s="23">
        <f t="shared" si="47"/>
        <v>170</v>
      </c>
      <c r="C65" s="24">
        <v>85</v>
      </c>
      <c r="D65" s="24">
        <v>85</v>
      </c>
      <c r="E65" s="23">
        <v>6</v>
      </c>
      <c r="F65" s="23">
        <f t="shared" si="48"/>
        <v>13.6</v>
      </c>
      <c r="G65" s="23">
        <f t="shared" si="49"/>
        <v>8.16</v>
      </c>
      <c r="H65" s="23">
        <f t="shared" si="50"/>
        <v>5.44</v>
      </c>
      <c r="I65" s="23">
        <f t="shared" si="51"/>
        <v>8.16</v>
      </c>
      <c r="J65" s="19">
        <v>10.1</v>
      </c>
      <c r="K65" s="23">
        <f t="shared" si="34"/>
        <v>1.94</v>
      </c>
      <c r="L65" s="23">
        <f t="shared" si="45"/>
        <v>8.16</v>
      </c>
      <c r="M65" s="23">
        <f t="shared" si="52"/>
        <v>6.22</v>
      </c>
      <c r="N65" s="23">
        <f>SUMIF([1]附件!$A$5:$A$103,A65,[1]附件!$C$5:$C$103)</f>
        <v>6</v>
      </c>
      <c r="O65" s="23">
        <f t="shared" si="53"/>
        <v>0.220000000000001</v>
      </c>
      <c r="P65" s="23">
        <f t="shared" si="54"/>
        <v>8.94</v>
      </c>
      <c r="Q65" s="23">
        <f t="shared" si="55"/>
        <v>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</row>
    <row r="66" s="5" customFormat="1" customHeight="1" spans="1:244">
      <c r="A66" s="23" t="s">
        <v>82</v>
      </c>
      <c r="B66" s="23">
        <f t="shared" si="47"/>
        <v>122</v>
      </c>
      <c r="C66" s="24">
        <v>60</v>
      </c>
      <c r="D66" s="24">
        <v>62</v>
      </c>
      <c r="E66" s="23">
        <v>8</v>
      </c>
      <c r="F66" s="23">
        <f t="shared" si="48"/>
        <v>9.76</v>
      </c>
      <c r="G66" s="23">
        <f t="shared" si="49"/>
        <v>7.81</v>
      </c>
      <c r="H66" s="23">
        <f t="shared" si="50"/>
        <v>1.95</v>
      </c>
      <c r="I66" s="23">
        <f t="shared" si="51"/>
        <v>7.81</v>
      </c>
      <c r="J66" s="19">
        <v>7.42</v>
      </c>
      <c r="K66" s="23">
        <f t="shared" si="34"/>
        <v>-0.39</v>
      </c>
      <c r="L66" s="23">
        <f t="shared" si="45"/>
        <v>7.94</v>
      </c>
      <c r="M66" s="23">
        <f t="shared" si="52"/>
        <v>8.33</v>
      </c>
      <c r="N66" s="23">
        <f>SUMIF([1]附件!$A$5:$A$103,A66,[1]附件!$C$5:$C$103)</f>
        <v>7</v>
      </c>
      <c r="O66" s="23">
        <f t="shared" si="53"/>
        <v>1.33</v>
      </c>
      <c r="P66" s="23">
        <f t="shared" si="54"/>
        <v>8.61</v>
      </c>
      <c r="Q66" s="23">
        <f t="shared" si="55"/>
        <v>2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</row>
    <row r="67" s="5" customFormat="1" customHeight="1" spans="1:244">
      <c r="A67" s="23" t="s">
        <v>83</v>
      </c>
      <c r="B67" s="23">
        <f t="shared" si="47"/>
        <v>292</v>
      </c>
      <c r="C67" s="24">
        <v>138</v>
      </c>
      <c r="D67" s="24">
        <v>154</v>
      </c>
      <c r="E67" s="23">
        <v>8</v>
      </c>
      <c r="F67" s="23">
        <f t="shared" si="48"/>
        <v>23.36</v>
      </c>
      <c r="G67" s="23">
        <f t="shared" si="49"/>
        <v>18.69</v>
      </c>
      <c r="H67" s="23">
        <f t="shared" si="50"/>
        <v>4.67</v>
      </c>
      <c r="I67" s="23">
        <f t="shared" si="51"/>
        <v>18.69</v>
      </c>
      <c r="J67" s="19">
        <v>30.61</v>
      </c>
      <c r="K67" s="23">
        <f t="shared" si="34"/>
        <v>11.92</v>
      </c>
      <c r="L67" s="23">
        <f t="shared" si="45"/>
        <v>19.71</v>
      </c>
      <c r="M67" s="23">
        <f t="shared" si="52"/>
        <v>7.79</v>
      </c>
      <c r="N67" s="23">
        <f>SUMIF([1]附件!$A$5:$A$103,A67,[1]附件!$C$5:$C$103)</f>
        <v>9</v>
      </c>
      <c r="O67" s="23">
        <v>0</v>
      </c>
      <c r="P67" s="23">
        <f t="shared" si="54"/>
        <v>20.92</v>
      </c>
      <c r="Q67" s="23">
        <f t="shared" si="55"/>
        <v>0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</row>
    <row r="68" s="5" customFormat="1" customHeight="1" spans="1:244">
      <c r="A68" s="23" t="s">
        <v>84</v>
      </c>
      <c r="B68" s="23">
        <f t="shared" si="47"/>
        <v>648</v>
      </c>
      <c r="C68" s="24">
        <v>333</v>
      </c>
      <c r="D68" s="24">
        <v>315</v>
      </c>
      <c r="E68" s="23">
        <v>8</v>
      </c>
      <c r="F68" s="23">
        <f t="shared" si="48"/>
        <v>51.84</v>
      </c>
      <c r="G68" s="23">
        <f t="shared" si="49"/>
        <v>41.47</v>
      </c>
      <c r="H68" s="23">
        <f t="shared" si="50"/>
        <v>10.37</v>
      </c>
      <c r="I68" s="23">
        <f t="shared" si="51"/>
        <v>41.47</v>
      </c>
      <c r="J68" s="19">
        <v>40.47</v>
      </c>
      <c r="K68" s="23">
        <f t="shared" si="34"/>
        <v>-1</v>
      </c>
      <c r="L68" s="23">
        <v>40.47</v>
      </c>
      <c r="M68" s="23">
        <f t="shared" si="52"/>
        <v>41.47</v>
      </c>
      <c r="N68" s="23">
        <f>SUMIF([1]附件!$A$5:$A$103,A68,[1]附件!$C$5:$C$103)</f>
        <v>40</v>
      </c>
      <c r="O68" s="23">
        <f t="shared" si="53"/>
        <v>1.47</v>
      </c>
      <c r="P68" s="23">
        <f t="shared" si="54"/>
        <v>41</v>
      </c>
      <c r="Q68" s="23">
        <f t="shared" si="55"/>
        <v>2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</row>
    <row r="69" s="5" customFormat="1" customHeight="1" spans="1:244">
      <c r="A69" s="23" t="s">
        <v>85</v>
      </c>
      <c r="B69" s="23">
        <f t="shared" si="47"/>
        <v>181</v>
      </c>
      <c r="C69" s="24">
        <v>99</v>
      </c>
      <c r="D69" s="24">
        <v>82</v>
      </c>
      <c r="E69" s="23">
        <v>8</v>
      </c>
      <c r="F69" s="23">
        <f t="shared" si="48"/>
        <v>14.48</v>
      </c>
      <c r="G69" s="23">
        <f t="shared" si="49"/>
        <v>11.58</v>
      </c>
      <c r="H69" s="23">
        <f t="shared" si="50"/>
        <v>2.9</v>
      </c>
      <c r="I69" s="23">
        <f t="shared" si="51"/>
        <v>11.58</v>
      </c>
      <c r="J69" s="19">
        <v>9.98</v>
      </c>
      <c r="K69" s="23">
        <f t="shared" si="34"/>
        <v>-1.6</v>
      </c>
      <c r="L69" s="23">
        <f t="shared" si="45"/>
        <v>10.5</v>
      </c>
      <c r="M69" s="23">
        <f t="shared" si="52"/>
        <v>12.1</v>
      </c>
      <c r="N69" s="23">
        <f>SUMIF([1]附件!$A$5:$A$103,A69,[1]附件!$C$5:$C$103)</f>
        <v>10</v>
      </c>
      <c r="O69" s="23">
        <f t="shared" si="53"/>
        <v>2.1</v>
      </c>
      <c r="P69" s="23">
        <f t="shared" si="54"/>
        <v>11.4</v>
      </c>
      <c r="Q69" s="23">
        <f t="shared" si="55"/>
        <v>3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</row>
    <row r="70" s="5" customFormat="1" customHeight="1" spans="1:244">
      <c r="A70" s="23" t="s">
        <v>86</v>
      </c>
      <c r="B70" s="23">
        <f t="shared" si="47"/>
        <v>61</v>
      </c>
      <c r="C70" s="24">
        <v>33</v>
      </c>
      <c r="D70" s="24">
        <v>28</v>
      </c>
      <c r="E70" s="23">
        <v>8</v>
      </c>
      <c r="F70" s="23">
        <f t="shared" si="48"/>
        <v>4.88</v>
      </c>
      <c r="G70" s="23">
        <f t="shared" si="49"/>
        <v>3.9</v>
      </c>
      <c r="H70" s="23">
        <f t="shared" si="50"/>
        <v>0.98</v>
      </c>
      <c r="I70" s="23">
        <f t="shared" si="51"/>
        <v>3.9</v>
      </c>
      <c r="J70" s="19">
        <v>5.64</v>
      </c>
      <c r="K70" s="23">
        <f t="shared" si="34"/>
        <v>1.74</v>
      </c>
      <c r="L70" s="23">
        <f t="shared" si="45"/>
        <v>3.58</v>
      </c>
      <c r="M70" s="23">
        <f t="shared" si="52"/>
        <v>1.84</v>
      </c>
      <c r="N70" s="23">
        <f>SUMIF([1]附件!$A$5:$A$103,A70,[1]附件!$C$5:$C$103)</f>
        <v>2</v>
      </c>
      <c r="O70" s="23">
        <v>0</v>
      </c>
      <c r="P70" s="23">
        <f t="shared" si="54"/>
        <v>3.74</v>
      </c>
      <c r="Q70" s="23">
        <f t="shared" si="55"/>
        <v>0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</row>
    <row r="71" s="5" customFormat="1" customHeight="1" spans="1:244">
      <c r="A71" s="23" t="s">
        <v>87</v>
      </c>
      <c r="B71" s="23">
        <f t="shared" si="47"/>
        <v>468</v>
      </c>
      <c r="C71" s="24">
        <v>236</v>
      </c>
      <c r="D71" s="24">
        <v>232</v>
      </c>
      <c r="E71" s="23">
        <v>4</v>
      </c>
      <c r="F71" s="23">
        <f t="shared" si="48"/>
        <v>37.44</v>
      </c>
      <c r="G71" s="23">
        <f t="shared" si="49"/>
        <v>14.98</v>
      </c>
      <c r="H71" s="23">
        <f t="shared" si="50"/>
        <v>22.46</v>
      </c>
      <c r="I71" s="23">
        <f t="shared" si="51"/>
        <v>14.98</v>
      </c>
      <c r="J71" s="19">
        <v>13.4</v>
      </c>
      <c r="K71" s="23">
        <f t="shared" si="34"/>
        <v>-1.58</v>
      </c>
      <c r="L71" s="23">
        <f t="shared" si="45"/>
        <v>14.85</v>
      </c>
      <c r="M71" s="23">
        <f t="shared" si="52"/>
        <v>16.43</v>
      </c>
      <c r="N71" s="23">
        <f>SUMIF([1]附件!$A$5:$A$103,A71,[1]附件!$C$5:$C$103)</f>
        <v>12</v>
      </c>
      <c r="O71" s="23">
        <f t="shared" si="53"/>
        <v>4.43</v>
      </c>
      <c r="P71" s="23">
        <f t="shared" si="54"/>
        <v>15.42</v>
      </c>
      <c r="Q71" s="23">
        <f t="shared" si="55"/>
        <v>5</v>
      </c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</row>
    <row r="72" s="5" customFormat="1" customHeight="1" spans="1:244">
      <c r="A72" s="23" t="s">
        <v>88</v>
      </c>
      <c r="B72" s="23">
        <f t="shared" si="47"/>
        <v>158</v>
      </c>
      <c r="C72" s="24">
        <v>82</v>
      </c>
      <c r="D72" s="24">
        <v>76</v>
      </c>
      <c r="E72" s="23">
        <v>4</v>
      </c>
      <c r="F72" s="23">
        <f t="shared" si="48"/>
        <v>12.64</v>
      </c>
      <c r="G72" s="23">
        <f t="shared" si="49"/>
        <v>5.06</v>
      </c>
      <c r="H72" s="23">
        <f t="shared" si="50"/>
        <v>7.58</v>
      </c>
      <c r="I72" s="23">
        <f t="shared" si="51"/>
        <v>5.06</v>
      </c>
      <c r="J72" s="19">
        <v>6.13</v>
      </c>
      <c r="K72" s="23">
        <f t="shared" si="34"/>
        <v>1.07</v>
      </c>
      <c r="L72" s="23">
        <f t="shared" si="45"/>
        <v>4.86</v>
      </c>
      <c r="M72" s="23">
        <f t="shared" si="52"/>
        <v>3.79</v>
      </c>
      <c r="N72" s="23">
        <f>SUMIF([1]附件!$A$5:$A$103,A72,[1]附件!$C$5:$C$103)</f>
        <v>3</v>
      </c>
      <c r="O72" s="23">
        <f t="shared" si="53"/>
        <v>0.79</v>
      </c>
      <c r="P72" s="23">
        <f t="shared" si="54"/>
        <v>5.07</v>
      </c>
      <c r="Q72" s="23">
        <f t="shared" si="55"/>
        <v>1</v>
      </c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</row>
    <row r="73" s="5" customFormat="1" customHeight="1" spans="1:244">
      <c r="A73" s="23" t="s">
        <v>89</v>
      </c>
      <c r="B73" s="23">
        <f t="shared" si="47"/>
        <v>49</v>
      </c>
      <c r="C73" s="24">
        <v>19</v>
      </c>
      <c r="D73" s="24">
        <v>30</v>
      </c>
      <c r="E73" s="23">
        <v>8</v>
      </c>
      <c r="F73" s="23">
        <f t="shared" si="48"/>
        <v>3.92</v>
      </c>
      <c r="G73" s="23">
        <f t="shared" si="49"/>
        <v>3.14</v>
      </c>
      <c r="H73" s="23">
        <f t="shared" si="50"/>
        <v>0.78</v>
      </c>
      <c r="I73" s="23">
        <f t="shared" si="51"/>
        <v>3.14</v>
      </c>
      <c r="J73" s="19">
        <v>5.32</v>
      </c>
      <c r="K73" s="23">
        <f t="shared" si="34"/>
        <v>2.18</v>
      </c>
      <c r="L73" s="23">
        <f t="shared" si="45"/>
        <v>3.84</v>
      </c>
      <c r="M73" s="23">
        <f t="shared" si="52"/>
        <v>1.66</v>
      </c>
      <c r="N73" s="23">
        <f>SUMIF([1]附件!$A$5:$A$103,A73,[1]附件!$C$5:$C$103)</f>
        <v>2</v>
      </c>
      <c r="O73" s="23">
        <v>0</v>
      </c>
      <c r="P73" s="23">
        <f t="shared" si="54"/>
        <v>4.18</v>
      </c>
      <c r="Q73" s="23">
        <f t="shared" si="55"/>
        <v>0</v>
      </c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</row>
    <row r="74" s="5" customFormat="1" customHeight="1" spans="1:244">
      <c r="A74" s="23" t="s">
        <v>90</v>
      </c>
      <c r="B74" s="23">
        <f t="shared" si="47"/>
        <v>64</v>
      </c>
      <c r="C74" s="24">
        <v>32</v>
      </c>
      <c r="D74" s="24">
        <v>32</v>
      </c>
      <c r="E74" s="23">
        <v>4</v>
      </c>
      <c r="F74" s="23">
        <f t="shared" si="48"/>
        <v>5.12</v>
      </c>
      <c r="G74" s="23">
        <f t="shared" si="49"/>
        <v>2.05</v>
      </c>
      <c r="H74" s="23">
        <f t="shared" si="50"/>
        <v>3.07</v>
      </c>
      <c r="I74" s="23">
        <f t="shared" si="51"/>
        <v>2.05</v>
      </c>
      <c r="J74" s="19">
        <v>2.97</v>
      </c>
      <c r="K74" s="23">
        <f t="shared" ref="K74:K107" si="56">J74-I74</f>
        <v>0.92</v>
      </c>
      <c r="L74" s="23">
        <f t="shared" si="45"/>
        <v>2.05</v>
      </c>
      <c r="M74" s="23">
        <f t="shared" si="52"/>
        <v>1.13</v>
      </c>
      <c r="N74" s="23">
        <f>SUMIF([1]附件!$A$5:$A$103,A74,[1]附件!$C$5:$C$103)</f>
        <v>2</v>
      </c>
      <c r="O74" s="23">
        <v>0</v>
      </c>
      <c r="P74" s="23">
        <f t="shared" si="54"/>
        <v>2.92</v>
      </c>
      <c r="Q74" s="23">
        <f t="shared" si="55"/>
        <v>0</v>
      </c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</row>
    <row r="75" s="5" customFormat="1" customHeight="1" spans="1:17">
      <c r="A75" s="22" t="s">
        <v>154</v>
      </c>
      <c r="B75" s="22">
        <f>SUM(B76:B86)</f>
        <v>3220</v>
      </c>
      <c r="C75" s="22">
        <f>SUM(C76:C86)</f>
        <v>1638</v>
      </c>
      <c r="D75" s="22">
        <f>SUM(D76:D86)</f>
        <v>1582</v>
      </c>
      <c r="E75" s="22"/>
      <c r="F75" s="22">
        <f t="shared" ref="F75:L75" si="57">SUM(F76:F86)</f>
        <v>257.6</v>
      </c>
      <c r="G75" s="22">
        <f t="shared" si="57"/>
        <v>201.93</v>
      </c>
      <c r="H75" s="22">
        <f t="shared" si="57"/>
        <v>55.67</v>
      </c>
      <c r="I75" s="22">
        <f t="shared" si="57"/>
        <v>201.93</v>
      </c>
      <c r="J75" s="22">
        <f t="shared" si="57"/>
        <v>204.11</v>
      </c>
      <c r="K75" s="22">
        <f t="shared" si="57"/>
        <v>2.17999999999999</v>
      </c>
      <c r="L75" s="22">
        <f t="shared" si="57"/>
        <v>198.24</v>
      </c>
      <c r="M75" s="22"/>
      <c r="N75" s="22">
        <f>SUM(N76:N86)</f>
        <v>182</v>
      </c>
      <c r="O75" s="22"/>
      <c r="P75" s="22">
        <f>SUM(P76:P86)</f>
        <v>203.18</v>
      </c>
      <c r="Q75" s="22">
        <f>SUM(Q76:Q86)</f>
        <v>19</v>
      </c>
    </row>
    <row r="76" s="6" customFormat="1" customHeight="1" spans="1:244">
      <c r="A76" s="23" t="s">
        <v>92</v>
      </c>
      <c r="B76" s="23">
        <f t="shared" ref="B76:B86" si="58">C76+D76</f>
        <v>260</v>
      </c>
      <c r="C76" s="24">
        <v>127</v>
      </c>
      <c r="D76" s="24">
        <v>133</v>
      </c>
      <c r="E76" s="23">
        <v>6</v>
      </c>
      <c r="F76" s="23">
        <f t="shared" ref="F76:F86" si="59">ROUND(B76*0.08,2)</f>
        <v>20.8</v>
      </c>
      <c r="G76" s="23">
        <f t="shared" ref="G76:G86" si="60">ROUND(B76*0.08*E76/10,2)</f>
        <v>12.48</v>
      </c>
      <c r="H76" s="23">
        <f t="shared" ref="H76:H86" si="61">F76-G76</f>
        <v>8.32</v>
      </c>
      <c r="I76" s="23">
        <f t="shared" ref="I76:I86" si="62">G76</f>
        <v>12.48</v>
      </c>
      <c r="J76" s="19">
        <v>12.5</v>
      </c>
      <c r="K76" s="23">
        <f t="shared" si="56"/>
        <v>0.0199999999999996</v>
      </c>
      <c r="L76" s="23">
        <f t="shared" si="45"/>
        <v>12.77</v>
      </c>
      <c r="M76" s="23">
        <f>L76-K76</f>
        <v>12.75</v>
      </c>
      <c r="N76" s="23">
        <f>SUMIF([1]附件!$A$5:$A$103,A76,[1]附件!$C$5:$C$103)</f>
        <v>12</v>
      </c>
      <c r="O76" s="23">
        <f>M76-N76</f>
        <v>0.75</v>
      </c>
      <c r="P76" s="23">
        <f>N76+K76+Q76</f>
        <v>13.02</v>
      </c>
      <c r="Q76" s="23">
        <f>ROUNDUP(O76,0)</f>
        <v>1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</row>
    <row r="77" s="5" customFormat="1" customHeight="1" spans="1:17">
      <c r="A77" s="23" t="s">
        <v>93</v>
      </c>
      <c r="B77" s="23">
        <f t="shared" si="58"/>
        <v>59</v>
      </c>
      <c r="C77" s="24">
        <v>30</v>
      </c>
      <c r="D77" s="24">
        <v>29</v>
      </c>
      <c r="E77" s="23">
        <v>8</v>
      </c>
      <c r="F77" s="23">
        <f t="shared" si="59"/>
        <v>4.72</v>
      </c>
      <c r="G77" s="23">
        <f t="shared" si="60"/>
        <v>3.78</v>
      </c>
      <c r="H77" s="23">
        <f t="shared" si="61"/>
        <v>0.94</v>
      </c>
      <c r="I77" s="23">
        <f t="shared" si="62"/>
        <v>3.78</v>
      </c>
      <c r="J77" s="19">
        <v>3.71</v>
      </c>
      <c r="K77" s="23">
        <f t="shared" si="56"/>
        <v>-0.0699999999999998</v>
      </c>
      <c r="L77" s="23">
        <f t="shared" si="45"/>
        <v>3.71</v>
      </c>
      <c r="M77" s="23">
        <f t="shared" ref="M77:M86" si="63">L77-K77</f>
        <v>3.78</v>
      </c>
      <c r="N77" s="23">
        <f>SUMIF([1]附件!$A$5:$A$103,A77,[1]附件!$C$5:$C$103)</f>
        <v>4</v>
      </c>
      <c r="O77" s="23">
        <v>0</v>
      </c>
      <c r="P77" s="23">
        <f t="shared" ref="P77:P86" si="64">N77+K77+Q77</f>
        <v>3.93</v>
      </c>
      <c r="Q77" s="23">
        <f t="shared" ref="Q77:Q86" si="65">ROUNDUP(O77,0)</f>
        <v>0</v>
      </c>
    </row>
    <row r="78" s="5" customFormat="1" customHeight="1" spans="1:17">
      <c r="A78" s="23" t="s">
        <v>94</v>
      </c>
      <c r="B78" s="23">
        <f t="shared" si="58"/>
        <v>334</v>
      </c>
      <c r="C78" s="24">
        <v>167</v>
      </c>
      <c r="D78" s="24">
        <v>167</v>
      </c>
      <c r="E78" s="23">
        <v>8</v>
      </c>
      <c r="F78" s="23">
        <f t="shared" si="59"/>
        <v>26.72</v>
      </c>
      <c r="G78" s="23">
        <f t="shared" si="60"/>
        <v>21.38</v>
      </c>
      <c r="H78" s="23">
        <f t="shared" si="61"/>
        <v>5.34</v>
      </c>
      <c r="I78" s="23">
        <f t="shared" si="62"/>
        <v>21.38</v>
      </c>
      <c r="J78" s="19">
        <v>27.73</v>
      </c>
      <c r="K78" s="23">
        <f t="shared" si="56"/>
        <v>6.35</v>
      </c>
      <c r="L78" s="23">
        <f t="shared" si="45"/>
        <v>21.38</v>
      </c>
      <c r="M78" s="23">
        <f t="shared" si="63"/>
        <v>15.03</v>
      </c>
      <c r="N78" s="23">
        <f>SUMIF([1]附件!$A$5:$A$103,A78,[1]附件!$C$5:$C$103)</f>
        <v>15</v>
      </c>
      <c r="O78" s="23">
        <f t="shared" ref="O77:O86" si="66">M78-N78</f>
        <v>0.0299999999999976</v>
      </c>
      <c r="P78" s="23">
        <f t="shared" si="64"/>
        <v>22.35</v>
      </c>
      <c r="Q78" s="23">
        <f t="shared" si="65"/>
        <v>1</v>
      </c>
    </row>
    <row r="79" s="5" customFormat="1" customHeight="1" spans="1:17">
      <c r="A79" s="23" t="s">
        <v>95</v>
      </c>
      <c r="B79" s="23">
        <f t="shared" si="58"/>
        <v>530</v>
      </c>
      <c r="C79" s="24">
        <v>272</v>
      </c>
      <c r="D79" s="24">
        <v>258</v>
      </c>
      <c r="E79" s="23">
        <v>8</v>
      </c>
      <c r="F79" s="23">
        <f t="shared" si="59"/>
        <v>42.4</v>
      </c>
      <c r="G79" s="23">
        <f t="shared" si="60"/>
        <v>33.92</v>
      </c>
      <c r="H79" s="23">
        <f t="shared" si="61"/>
        <v>8.48</v>
      </c>
      <c r="I79" s="23">
        <f t="shared" si="62"/>
        <v>33.92</v>
      </c>
      <c r="J79" s="19">
        <v>31.74</v>
      </c>
      <c r="K79" s="23">
        <f t="shared" si="56"/>
        <v>-2.18</v>
      </c>
      <c r="L79" s="23">
        <f t="shared" si="45"/>
        <v>33.02</v>
      </c>
      <c r="M79" s="23">
        <f t="shared" si="63"/>
        <v>35.2</v>
      </c>
      <c r="N79" s="23">
        <f>SUMIF([1]附件!$A$5:$A$103,A79,[1]附件!$C$5:$C$103)</f>
        <v>32</v>
      </c>
      <c r="O79" s="23">
        <f t="shared" si="66"/>
        <v>3.2</v>
      </c>
      <c r="P79" s="23">
        <f t="shared" si="64"/>
        <v>33.82</v>
      </c>
      <c r="Q79" s="23">
        <f t="shared" si="65"/>
        <v>4</v>
      </c>
    </row>
    <row r="80" s="5" customFormat="1" customHeight="1" spans="1:17">
      <c r="A80" s="23" t="s">
        <v>96</v>
      </c>
      <c r="B80" s="23">
        <f t="shared" si="58"/>
        <v>228</v>
      </c>
      <c r="C80" s="24">
        <v>117</v>
      </c>
      <c r="D80" s="24">
        <v>111</v>
      </c>
      <c r="E80" s="23">
        <v>8</v>
      </c>
      <c r="F80" s="23">
        <f t="shared" si="59"/>
        <v>18.24</v>
      </c>
      <c r="G80" s="23">
        <f t="shared" si="60"/>
        <v>14.59</v>
      </c>
      <c r="H80" s="23">
        <f t="shared" si="61"/>
        <v>3.65</v>
      </c>
      <c r="I80" s="23">
        <f t="shared" si="62"/>
        <v>14.59</v>
      </c>
      <c r="J80" s="19">
        <v>14.08</v>
      </c>
      <c r="K80" s="23">
        <f t="shared" si="56"/>
        <v>-0.51</v>
      </c>
      <c r="L80" s="23">
        <f t="shared" si="45"/>
        <v>14.21</v>
      </c>
      <c r="M80" s="23">
        <f t="shared" si="63"/>
        <v>14.72</v>
      </c>
      <c r="N80" s="23">
        <f>SUMIF([1]附件!$A$5:$A$103,A80,[1]附件!$C$5:$C$103)</f>
        <v>14</v>
      </c>
      <c r="O80" s="23">
        <f t="shared" si="66"/>
        <v>0.720000000000001</v>
      </c>
      <c r="P80" s="23">
        <f t="shared" si="64"/>
        <v>14.49</v>
      </c>
      <c r="Q80" s="23">
        <f t="shared" si="65"/>
        <v>1</v>
      </c>
    </row>
    <row r="81" s="5" customFormat="1" customHeight="1" spans="1:17">
      <c r="A81" s="23" t="s">
        <v>97</v>
      </c>
      <c r="B81" s="23">
        <f t="shared" si="58"/>
        <v>260</v>
      </c>
      <c r="C81" s="24">
        <v>136</v>
      </c>
      <c r="D81" s="24">
        <v>124</v>
      </c>
      <c r="E81" s="23">
        <v>8</v>
      </c>
      <c r="F81" s="23">
        <f t="shared" si="59"/>
        <v>20.8</v>
      </c>
      <c r="G81" s="23">
        <f t="shared" si="60"/>
        <v>16.64</v>
      </c>
      <c r="H81" s="23">
        <f t="shared" si="61"/>
        <v>4.16</v>
      </c>
      <c r="I81" s="23">
        <f t="shared" si="62"/>
        <v>16.64</v>
      </c>
      <c r="J81" s="19">
        <v>16.32</v>
      </c>
      <c r="K81" s="23">
        <f t="shared" si="56"/>
        <v>-0.32</v>
      </c>
      <c r="L81" s="23">
        <f t="shared" si="45"/>
        <v>15.87</v>
      </c>
      <c r="M81" s="23">
        <f t="shared" si="63"/>
        <v>16.19</v>
      </c>
      <c r="N81" s="23">
        <f>SUMIF([1]附件!$A$5:$A$103,A81,[1]附件!$C$5:$C$103)</f>
        <v>16</v>
      </c>
      <c r="O81" s="23">
        <f t="shared" si="66"/>
        <v>0.189999999999998</v>
      </c>
      <c r="P81" s="23">
        <f t="shared" si="64"/>
        <v>16.68</v>
      </c>
      <c r="Q81" s="23">
        <f t="shared" si="65"/>
        <v>1</v>
      </c>
    </row>
    <row r="82" s="5" customFormat="1" customHeight="1" spans="1:17">
      <c r="A82" s="23" t="s">
        <v>98</v>
      </c>
      <c r="B82" s="23">
        <f t="shared" si="58"/>
        <v>340</v>
      </c>
      <c r="C82" s="24">
        <v>184</v>
      </c>
      <c r="D82" s="24">
        <v>156</v>
      </c>
      <c r="E82" s="23">
        <v>8</v>
      </c>
      <c r="F82" s="23">
        <f t="shared" si="59"/>
        <v>27.2</v>
      </c>
      <c r="G82" s="23">
        <f t="shared" si="60"/>
        <v>21.76</v>
      </c>
      <c r="H82" s="23">
        <f t="shared" si="61"/>
        <v>5.44</v>
      </c>
      <c r="I82" s="23">
        <f t="shared" si="62"/>
        <v>21.76</v>
      </c>
      <c r="J82" s="19">
        <v>22.95</v>
      </c>
      <c r="K82" s="23">
        <f t="shared" si="56"/>
        <v>1.19</v>
      </c>
      <c r="L82" s="23">
        <f t="shared" si="45"/>
        <v>19.97</v>
      </c>
      <c r="M82" s="23">
        <f t="shared" si="63"/>
        <v>18.78</v>
      </c>
      <c r="N82" s="23">
        <f>SUMIF([1]附件!$A$5:$A$103,A82,[1]附件!$C$5:$C$103)</f>
        <v>17</v>
      </c>
      <c r="O82" s="23">
        <f t="shared" si="66"/>
        <v>1.78</v>
      </c>
      <c r="P82" s="23">
        <f t="shared" si="64"/>
        <v>20.19</v>
      </c>
      <c r="Q82" s="23">
        <f t="shared" si="65"/>
        <v>2</v>
      </c>
    </row>
    <row r="83" s="5" customFormat="1" customHeight="1" spans="1:17">
      <c r="A83" s="23" t="s">
        <v>99</v>
      </c>
      <c r="B83" s="23">
        <f t="shared" si="58"/>
        <v>281</v>
      </c>
      <c r="C83" s="24">
        <v>141</v>
      </c>
      <c r="D83" s="24">
        <v>140</v>
      </c>
      <c r="E83" s="23">
        <v>8</v>
      </c>
      <c r="F83" s="23">
        <f t="shared" si="59"/>
        <v>22.48</v>
      </c>
      <c r="G83" s="23">
        <f t="shared" si="60"/>
        <v>17.98</v>
      </c>
      <c r="H83" s="23">
        <f t="shared" si="61"/>
        <v>4.5</v>
      </c>
      <c r="I83" s="23">
        <f t="shared" si="62"/>
        <v>17.98</v>
      </c>
      <c r="J83" s="19">
        <v>17.28</v>
      </c>
      <c r="K83" s="23">
        <f t="shared" si="56"/>
        <v>-0.699999999999999</v>
      </c>
      <c r="L83" s="23">
        <f t="shared" si="45"/>
        <v>17.92</v>
      </c>
      <c r="M83" s="23">
        <f t="shared" si="63"/>
        <v>18.62</v>
      </c>
      <c r="N83" s="23">
        <f>SUMIF([1]附件!$A$5:$A$103,A83,[1]附件!$C$5:$C$103)</f>
        <v>17</v>
      </c>
      <c r="O83" s="23">
        <f t="shared" si="66"/>
        <v>1.62</v>
      </c>
      <c r="P83" s="23">
        <f t="shared" si="64"/>
        <v>18.3</v>
      </c>
      <c r="Q83" s="23">
        <f t="shared" si="65"/>
        <v>2</v>
      </c>
    </row>
    <row r="84" s="5" customFormat="1" customHeight="1" spans="1:17">
      <c r="A84" s="23" t="s">
        <v>100</v>
      </c>
      <c r="B84" s="23">
        <f t="shared" si="58"/>
        <v>190</v>
      </c>
      <c r="C84" s="24">
        <v>98</v>
      </c>
      <c r="D84" s="24">
        <v>92</v>
      </c>
      <c r="E84" s="23">
        <v>8</v>
      </c>
      <c r="F84" s="23">
        <f t="shared" si="59"/>
        <v>15.2</v>
      </c>
      <c r="G84" s="23">
        <f t="shared" si="60"/>
        <v>12.16</v>
      </c>
      <c r="H84" s="23">
        <f t="shared" si="61"/>
        <v>3.04</v>
      </c>
      <c r="I84" s="23">
        <f t="shared" si="62"/>
        <v>12.16</v>
      </c>
      <c r="J84" s="19">
        <v>11.52</v>
      </c>
      <c r="K84" s="23">
        <f t="shared" si="56"/>
        <v>-0.640000000000001</v>
      </c>
      <c r="L84" s="23">
        <f t="shared" si="45"/>
        <v>11.78</v>
      </c>
      <c r="M84" s="23">
        <f t="shared" si="63"/>
        <v>12.42</v>
      </c>
      <c r="N84" s="23">
        <f>SUMIF([1]附件!$A$5:$A$103,A84,[1]附件!$C$5:$C$103)</f>
        <v>12</v>
      </c>
      <c r="O84" s="23">
        <f t="shared" si="66"/>
        <v>0.42</v>
      </c>
      <c r="P84" s="23">
        <f t="shared" si="64"/>
        <v>12.36</v>
      </c>
      <c r="Q84" s="23">
        <f t="shared" si="65"/>
        <v>1</v>
      </c>
    </row>
    <row r="85" s="6" customFormat="1" customHeight="1" spans="1:244">
      <c r="A85" s="23" t="s">
        <v>101</v>
      </c>
      <c r="B85" s="23">
        <f t="shared" si="58"/>
        <v>469</v>
      </c>
      <c r="C85" s="24">
        <v>230</v>
      </c>
      <c r="D85" s="24">
        <v>239</v>
      </c>
      <c r="E85" s="23">
        <v>8</v>
      </c>
      <c r="F85" s="23">
        <f t="shared" si="59"/>
        <v>37.52</v>
      </c>
      <c r="G85" s="23">
        <f t="shared" si="60"/>
        <v>30.02</v>
      </c>
      <c r="H85" s="23">
        <f t="shared" si="61"/>
        <v>7.5</v>
      </c>
      <c r="I85" s="23">
        <f t="shared" si="62"/>
        <v>30.02</v>
      </c>
      <c r="J85" s="19">
        <v>29.74</v>
      </c>
      <c r="K85" s="23">
        <f t="shared" si="56"/>
        <v>-0.280000000000001</v>
      </c>
      <c r="L85" s="23">
        <f t="shared" si="45"/>
        <v>30.59</v>
      </c>
      <c r="M85" s="23">
        <f t="shared" si="63"/>
        <v>30.87</v>
      </c>
      <c r="N85" s="23">
        <f>SUMIF([1]附件!$A$5:$A$103,A85,[1]附件!$C$5:$C$103)</f>
        <v>27</v>
      </c>
      <c r="O85" s="23">
        <f t="shared" si="66"/>
        <v>3.87</v>
      </c>
      <c r="P85" s="23">
        <f t="shared" si="64"/>
        <v>30.72</v>
      </c>
      <c r="Q85" s="23">
        <f t="shared" si="65"/>
        <v>4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</row>
    <row r="86" s="5" customFormat="1" customHeight="1" spans="1:17">
      <c r="A86" s="23" t="s">
        <v>102</v>
      </c>
      <c r="B86" s="23">
        <f t="shared" si="58"/>
        <v>269</v>
      </c>
      <c r="C86" s="24">
        <v>136</v>
      </c>
      <c r="D86" s="24">
        <v>133</v>
      </c>
      <c r="E86" s="23">
        <v>8</v>
      </c>
      <c r="F86" s="23">
        <f t="shared" si="59"/>
        <v>21.52</v>
      </c>
      <c r="G86" s="23">
        <f t="shared" si="60"/>
        <v>17.22</v>
      </c>
      <c r="H86" s="23">
        <f t="shared" si="61"/>
        <v>4.3</v>
      </c>
      <c r="I86" s="23">
        <f t="shared" si="62"/>
        <v>17.22</v>
      </c>
      <c r="J86" s="19">
        <v>16.54</v>
      </c>
      <c r="K86" s="23">
        <f t="shared" si="56"/>
        <v>-0.68</v>
      </c>
      <c r="L86" s="23">
        <f t="shared" ref="L86:L107" si="67">ROUND(D86*1600/10000*E86/10,2)</f>
        <v>17.02</v>
      </c>
      <c r="M86" s="23">
        <f t="shared" si="63"/>
        <v>17.7</v>
      </c>
      <c r="N86" s="23">
        <f>SUMIF([1]附件!$A$5:$A$103,A86,[1]附件!$C$5:$C$103)</f>
        <v>16</v>
      </c>
      <c r="O86" s="23">
        <f t="shared" si="66"/>
        <v>1.7</v>
      </c>
      <c r="P86" s="23">
        <f t="shared" si="64"/>
        <v>17.32</v>
      </c>
      <c r="Q86" s="23">
        <f t="shared" si="65"/>
        <v>2</v>
      </c>
    </row>
    <row r="87" s="5" customFormat="1" customHeight="1" spans="1:17">
      <c r="A87" s="22" t="s">
        <v>155</v>
      </c>
      <c r="B87" s="22">
        <f>SUM(B88:B95)</f>
        <v>4212</v>
      </c>
      <c r="C87" s="22">
        <f>SUM(C88:C95)</f>
        <v>2117</v>
      </c>
      <c r="D87" s="22">
        <f>SUM(D88:D95)</f>
        <v>2095</v>
      </c>
      <c r="E87" s="22"/>
      <c r="F87" s="22">
        <f t="shared" ref="F87:L87" si="68">SUM(F88:F95)</f>
        <v>336.96</v>
      </c>
      <c r="G87" s="22">
        <f t="shared" si="68"/>
        <v>255.03</v>
      </c>
      <c r="H87" s="22">
        <f t="shared" si="68"/>
        <v>81.93</v>
      </c>
      <c r="I87" s="22">
        <f t="shared" si="68"/>
        <v>255.03</v>
      </c>
      <c r="J87" s="22">
        <f t="shared" si="68"/>
        <v>262.94</v>
      </c>
      <c r="K87" s="22">
        <f t="shared" si="68"/>
        <v>7.91000000000001</v>
      </c>
      <c r="L87" s="22">
        <f t="shared" si="68"/>
        <v>252.8</v>
      </c>
      <c r="M87" s="22"/>
      <c r="N87" s="22">
        <f>SUM(N88:N95)</f>
        <v>212</v>
      </c>
      <c r="O87" s="22"/>
      <c r="P87" s="22">
        <f>SUM(P88:P95)</f>
        <v>255.91</v>
      </c>
      <c r="Q87" s="22">
        <f>SUM(Q88:Q95)</f>
        <v>36</v>
      </c>
    </row>
    <row r="88" s="5" customFormat="1" customHeight="1" spans="1:17">
      <c r="A88" s="23" t="s">
        <v>104</v>
      </c>
      <c r="B88" s="23">
        <f t="shared" ref="B88:B95" si="69">C88+D88</f>
        <v>230</v>
      </c>
      <c r="C88" s="24">
        <v>107</v>
      </c>
      <c r="D88" s="24">
        <v>123</v>
      </c>
      <c r="E88" s="23">
        <v>4</v>
      </c>
      <c r="F88" s="23">
        <f t="shared" ref="F88:F95" si="70">ROUND(B88*0.08,2)</f>
        <v>18.4</v>
      </c>
      <c r="G88" s="23">
        <f t="shared" ref="G88:G95" si="71">ROUND(B88*0.08*E88/10,2)</f>
        <v>7.36</v>
      </c>
      <c r="H88" s="23">
        <f t="shared" ref="H88:H95" si="72">F88-G88</f>
        <v>11.04</v>
      </c>
      <c r="I88" s="23">
        <f t="shared" ref="I88:I95" si="73">G88</f>
        <v>7.36</v>
      </c>
      <c r="J88" s="19">
        <v>7.68</v>
      </c>
      <c r="K88" s="23">
        <f t="shared" si="56"/>
        <v>0.319999999999999</v>
      </c>
      <c r="L88" s="23">
        <f t="shared" si="67"/>
        <v>7.87</v>
      </c>
      <c r="M88" s="23">
        <f>L88-K88</f>
        <v>7.55</v>
      </c>
      <c r="N88" s="23">
        <f>SUMIF([1]附件!$A$5:$A$103,A88,[1]附件!$C$5:$C$103)</f>
        <v>8</v>
      </c>
      <c r="O88" s="23">
        <v>0</v>
      </c>
      <c r="P88" s="23">
        <f>N88+K88+Q88</f>
        <v>8.32</v>
      </c>
      <c r="Q88" s="23">
        <f>ROUNDUP(O88,0)</f>
        <v>0</v>
      </c>
    </row>
    <row r="89" s="5" customFormat="1" customHeight="1" spans="1:17">
      <c r="A89" s="23" t="s">
        <v>105</v>
      </c>
      <c r="B89" s="23">
        <f t="shared" si="69"/>
        <v>224</v>
      </c>
      <c r="C89" s="24">
        <v>107</v>
      </c>
      <c r="D89" s="24">
        <v>117</v>
      </c>
      <c r="E89" s="23">
        <v>4</v>
      </c>
      <c r="F89" s="23">
        <f t="shared" si="70"/>
        <v>17.92</v>
      </c>
      <c r="G89" s="23">
        <f t="shared" si="71"/>
        <v>7.17</v>
      </c>
      <c r="H89" s="23">
        <f t="shared" si="72"/>
        <v>10.75</v>
      </c>
      <c r="I89" s="23">
        <f t="shared" si="73"/>
        <v>7.17</v>
      </c>
      <c r="J89" s="19">
        <v>7.68</v>
      </c>
      <c r="K89" s="23">
        <f t="shared" si="56"/>
        <v>0.51</v>
      </c>
      <c r="L89" s="23">
        <f t="shared" si="67"/>
        <v>7.49</v>
      </c>
      <c r="M89" s="23">
        <f t="shared" ref="M89:M95" si="74">L89-K89</f>
        <v>6.98</v>
      </c>
      <c r="N89" s="23">
        <f>SUMIF([1]附件!$A$5:$A$103,A89,[1]附件!$C$5:$C$103)</f>
        <v>7</v>
      </c>
      <c r="O89" s="23">
        <v>0</v>
      </c>
      <c r="P89" s="23">
        <f t="shared" ref="P89:P95" si="75">N89+K89+Q89</f>
        <v>7.51</v>
      </c>
      <c r="Q89" s="23">
        <f t="shared" ref="Q89:Q95" si="76">ROUNDUP(O89,0)</f>
        <v>0</v>
      </c>
    </row>
    <row r="90" s="5" customFormat="1" customHeight="1" spans="1:17">
      <c r="A90" s="23" t="s">
        <v>106</v>
      </c>
      <c r="B90" s="23">
        <f t="shared" si="69"/>
        <v>1068</v>
      </c>
      <c r="C90" s="24">
        <v>534</v>
      </c>
      <c r="D90" s="24">
        <v>534</v>
      </c>
      <c r="E90" s="23">
        <v>8</v>
      </c>
      <c r="F90" s="23">
        <f t="shared" si="70"/>
        <v>85.44</v>
      </c>
      <c r="G90" s="23">
        <f t="shared" si="71"/>
        <v>68.35</v>
      </c>
      <c r="H90" s="23">
        <f t="shared" si="72"/>
        <v>17.09</v>
      </c>
      <c r="I90" s="23">
        <f t="shared" si="73"/>
        <v>68.35</v>
      </c>
      <c r="J90" s="19">
        <v>63.77</v>
      </c>
      <c r="K90" s="23">
        <f t="shared" si="56"/>
        <v>-4.57999999999999</v>
      </c>
      <c r="L90" s="23">
        <f t="shared" si="67"/>
        <v>68.35</v>
      </c>
      <c r="M90" s="23">
        <f t="shared" si="74"/>
        <v>72.93</v>
      </c>
      <c r="N90" s="23">
        <f>SUMIF([1]附件!$A$5:$A$103,A90,[1]附件!$C$5:$C$103)</f>
        <v>54</v>
      </c>
      <c r="O90" s="23">
        <f t="shared" ref="O89:O95" si="77">M90-N90</f>
        <v>18.93</v>
      </c>
      <c r="P90" s="23">
        <f t="shared" si="75"/>
        <v>68.42</v>
      </c>
      <c r="Q90" s="23">
        <f t="shared" si="76"/>
        <v>19</v>
      </c>
    </row>
    <row r="91" s="5" customFormat="1" customHeight="1" spans="1:17">
      <c r="A91" s="23" t="s">
        <v>107</v>
      </c>
      <c r="B91" s="23">
        <f t="shared" si="69"/>
        <v>716</v>
      </c>
      <c r="C91" s="24">
        <v>361</v>
      </c>
      <c r="D91" s="24">
        <v>355</v>
      </c>
      <c r="E91" s="23">
        <v>8</v>
      </c>
      <c r="F91" s="23">
        <f t="shared" si="70"/>
        <v>57.28</v>
      </c>
      <c r="G91" s="23">
        <f t="shared" si="71"/>
        <v>45.82</v>
      </c>
      <c r="H91" s="23">
        <f t="shared" si="72"/>
        <v>11.46</v>
      </c>
      <c r="I91" s="23">
        <f t="shared" si="73"/>
        <v>45.82</v>
      </c>
      <c r="J91" s="19">
        <v>58.31</v>
      </c>
      <c r="K91" s="23">
        <f t="shared" si="56"/>
        <v>12.49</v>
      </c>
      <c r="L91" s="23">
        <f t="shared" si="67"/>
        <v>45.44</v>
      </c>
      <c r="M91" s="23">
        <f t="shared" si="74"/>
        <v>32.95</v>
      </c>
      <c r="N91" s="23">
        <f>SUMIF([1]附件!$A$5:$A$103,A91,[1]附件!$C$5:$C$103)</f>
        <v>33</v>
      </c>
      <c r="O91" s="23">
        <v>0</v>
      </c>
      <c r="P91" s="23">
        <f t="shared" si="75"/>
        <v>45.49</v>
      </c>
      <c r="Q91" s="23">
        <f t="shared" si="76"/>
        <v>0</v>
      </c>
    </row>
    <row r="92" s="5" customFormat="1" customHeight="1" spans="1:17">
      <c r="A92" s="23" t="s">
        <v>108</v>
      </c>
      <c r="B92" s="23">
        <f t="shared" si="69"/>
        <v>643</v>
      </c>
      <c r="C92" s="24">
        <v>327</v>
      </c>
      <c r="D92" s="24">
        <v>316</v>
      </c>
      <c r="E92" s="23">
        <v>8</v>
      </c>
      <c r="F92" s="23">
        <f t="shared" si="70"/>
        <v>51.44</v>
      </c>
      <c r="G92" s="23">
        <f t="shared" si="71"/>
        <v>41.15</v>
      </c>
      <c r="H92" s="23">
        <f t="shared" si="72"/>
        <v>10.29</v>
      </c>
      <c r="I92" s="23">
        <f t="shared" si="73"/>
        <v>41.15</v>
      </c>
      <c r="J92" s="19">
        <v>40.51</v>
      </c>
      <c r="K92" s="23">
        <f t="shared" si="56"/>
        <v>-0.640000000000001</v>
      </c>
      <c r="L92" s="23">
        <f t="shared" si="67"/>
        <v>40.45</v>
      </c>
      <c r="M92" s="23">
        <f t="shared" si="74"/>
        <v>41.09</v>
      </c>
      <c r="N92" s="23">
        <f>SUMIF([1]附件!$A$5:$A$103,A92,[1]附件!$C$5:$C$103)</f>
        <v>34</v>
      </c>
      <c r="O92" s="23">
        <f t="shared" si="77"/>
        <v>7.09</v>
      </c>
      <c r="P92" s="23">
        <f t="shared" si="75"/>
        <v>41.36</v>
      </c>
      <c r="Q92" s="23">
        <f t="shared" si="76"/>
        <v>8</v>
      </c>
    </row>
    <row r="93" s="5" customFormat="1" customHeight="1" spans="1:17">
      <c r="A93" s="23" t="s">
        <v>109</v>
      </c>
      <c r="B93" s="23">
        <f t="shared" si="69"/>
        <v>551</v>
      </c>
      <c r="C93" s="24">
        <v>271</v>
      </c>
      <c r="D93" s="24">
        <v>280</v>
      </c>
      <c r="E93" s="23">
        <v>8</v>
      </c>
      <c r="F93" s="23">
        <f t="shared" si="70"/>
        <v>44.08</v>
      </c>
      <c r="G93" s="23">
        <f t="shared" si="71"/>
        <v>35.26</v>
      </c>
      <c r="H93" s="23">
        <f t="shared" si="72"/>
        <v>8.82</v>
      </c>
      <c r="I93" s="23">
        <f t="shared" si="73"/>
        <v>35.26</v>
      </c>
      <c r="J93" s="19">
        <v>37.66</v>
      </c>
      <c r="K93" s="23">
        <f t="shared" si="56"/>
        <v>2.4</v>
      </c>
      <c r="L93" s="23">
        <f t="shared" si="67"/>
        <v>35.84</v>
      </c>
      <c r="M93" s="23">
        <f t="shared" si="74"/>
        <v>33.44</v>
      </c>
      <c r="N93" s="23">
        <f>SUMIF([1]附件!$A$5:$A$103,A93,[1]附件!$C$5:$C$103)</f>
        <v>32</v>
      </c>
      <c r="O93" s="23">
        <f t="shared" si="77"/>
        <v>1.44</v>
      </c>
      <c r="P93" s="23">
        <f t="shared" si="75"/>
        <v>36.4</v>
      </c>
      <c r="Q93" s="23">
        <f t="shared" si="76"/>
        <v>2</v>
      </c>
    </row>
    <row r="94" s="5" customFormat="1" customHeight="1" spans="1:17">
      <c r="A94" s="23" t="s">
        <v>110</v>
      </c>
      <c r="B94" s="23">
        <f t="shared" si="69"/>
        <v>445</v>
      </c>
      <c r="C94" s="24">
        <v>233</v>
      </c>
      <c r="D94" s="24">
        <v>212</v>
      </c>
      <c r="E94" s="23">
        <v>8</v>
      </c>
      <c r="F94" s="23">
        <f t="shared" si="70"/>
        <v>35.6</v>
      </c>
      <c r="G94" s="23">
        <f t="shared" si="71"/>
        <v>28.48</v>
      </c>
      <c r="H94" s="23">
        <f t="shared" si="72"/>
        <v>7.12</v>
      </c>
      <c r="I94" s="23">
        <f t="shared" si="73"/>
        <v>28.48</v>
      </c>
      <c r="J94" s="19">
        <v>27.44</v>
      </c>
      <c r="K94" s="23">
        <f t="shared" si="56"/>
        <v>-1.04</v>
      </c>
      <c r="L94" s="23">
        <f t="shared" si="67"/>
        <v>27.14</v>
      </c>
      <c r="M94" s="23">
        <f t="shared" si="74"/>
        <v>28.18</v>
      </c>
      <c r="N94" s="23">
        <f>SUMIF([1]附件!$A$5:$A$103,A94,[1]附件!$C$5:$C$103)</f>
        <v>25</v>
      </c>
      <c r="O94" s="23">
        <f t="shared" si="77"/>
        <v>3.18</v>
      </c>
      <c r="P94" s="23">
        <f t="shared" si="75"/>
        <v>27.96</v>
      </c>
      <c r="Q94" s="23">
        <f t="shared" si="76"/>
        <v>4</v>
      </c>
    </row>
    <row r="95" s="5" customFormat="1" customHeight="1" spans="1:17">
      <c r="A95" s="23" t="s">
        <v>111</v>
      </c>
      <c r="B95" s="23">
        <f t="shared" si="69"/>
        <v>335</v>
      </c>
      <c r="C95" s="24">
        <v>177</v>
      </c>
      <c r="D95" s="24">
        <v>158</v>
      </c>
      <c r="E95" s="23">
        <v>8</v>
      </c>
      <c r="F95" s="23">
        <f t="shared" si="70"/>
        <v>26.8</v>
      </c>
      <c r="G95" s="23">
        <f t="shared" si="71"/>
        <v>21.44</v>
      </c>
      <c r="H95" s="23">
        <f t="shared" si="72"/>
        <v>5.36</v>
      </c>
      <c r="I95" s="23">
        <f t="shared" si="73"/>
        <v>21.44</v>
      </c>
      <c r="J95" s="19">
        <v>19.89</v>
      </c>
      <c r="K95" s="23">
        <f t="shared" si="56"/>
        <v>-1.55</v>
      </c>
      <c r="L95" s="23">
        <f t="shared" si="67"/>
        <v>20.22</v>
      </c>
      <c r="M95" s="23">
        <f t="shared" si="74"/>
        <v>21.77</v>
      </c>
      <c r="N95" s="23">
        <f>SUMIF([1]附件!$A$5:$A$103,A95,[1]附件!$C$5:$C$103)</f>
        <v>19</v>
      </c>
      <c r="O95" s="23">
        <f t="shared" si="77"/>
        <v>2.77</v>
      </c>
      <c r="P95" s="23">
        <f t="shared" si="75"/>
        <v>20.45</v>
      </c>
      <c r="Q95" s="23">
        <f t="shared" si="76"/>
        <v>3</v>
      </c>
    </row>
    <row r="96" s="5" customFormat="1" customHeight="1" spans="1:17">
      <c r="A96" s="22" t="s">
        <v>156</v>
      </c>
      <c r="B96" s="22">
        <f>SUM(B97:B106)</f>
        <v>4782</v>
      </c>
      <c r="C96" s="22">
        <f>SUM(C97:C106)</f>
        <v>2458</v>
      </c>
      <c r="D96" s="22">
        <f>SUM(D97:D106)</f>
        <v>2324</v>
      </c>
      <c r="E96" s="22"/>
      <c r="F96" s="22">
        <f>SUM(F97:F106)</f>
        <v>382.56</v>
      </c>
      <c r="G96" s="22">
        <f>SUM(G97:G106)</f>
        <v>300.78</v>
      </c>
      <c r="H96" s="22">
        <f>SUM(H97:H106)</f>
        <v>81.78</v>
      </c>
      <c r="I96" s="22">
        <f>SUM(I97:I106)</f>
        <v>300.78</v>
      </c>
      <c r="J96" s="22">
        <v>312.73</v>
      </c>
      <c r="K96" s="22">
        <v>313.73</v>
      </c>
      <c r="L96" s="22">
        <f>SUM(L97:L106)</f>
        <v>292.19</v>
      </c>
      <c r="M96" s="22"/>
      <c r="N96" s="22">
        <f>SUM(N97:N106)</f>
        <v>254</v>
      </c>
      <c r="O96" s="22"/>
      <c r="P96" s="22">
        <f>SUM(P97:P106)</f>
        <v>297.95</v>
      </c>
      <c r="Q96" s="22">
        <f>SUM(Q97:Q106)</f>
        <v>32</v>
      </c>
    </row>
    <row r="97" s="6" customFormat="1" customHeight="1" spans="1:244">
      <c r="A97" s="23" t="s">
        <v>113</v>
      </c>
      <c r="B97" s="23">
        <f t="shared" ref="B97:B107" si="78">C97+D97</f>
        <v>329</v>
      </c>
      <c r="C97" s="24">
        <v>164</v>
      </c>
      <c r="D97" s="24">
        <v>165</v>
      </c>
      <c r="E97" s="23">
        <v>6</v>
      </c>
      <c r="F97" s="23">
        <f t="shared" ref="F97:F107" si="79">ROUND(B97*0.08,2)</f>
        <v>26.32</v>
      </c>
      <c r="G97" s="23">
        <f t="shared" ref="G97:G107" si="80">ROUND(B97*0.08*E97/10,2)</f>
        <v>15.79</v>
      </c>
      <c r="H97" s="23">
        <f t="shared" ref="H97:H107" si="81">F97-G97</f>
        <v>10.53</v>
      </c>
      <c r="I97" s="23">
        <f t="shared" ref="I97:I107" si="82">G97</f>
        <v>15.79</v>
      </c>
      <c r="J97" s="19">
        <v>17.29</v>
      </c>
      <c r="K97" s="23">
        <f t="shared" si="56"/>
        <v>1.5</v>
      </c>
      <c r="L97" s="23">
        <f t="shared" si="67"/>
        <v>15.84</v>
      </c>
      <c r="M97" s="23">
        <f>L97-K97</f>
        <v>14.34</v>
      </c>
      <c r="N97" s="23">
        <f>SUMIF([1]附件!$A$5:$A$103,A97,[1]附件!$C$5:$C$103)</f>
        <v>14</v>
      </c>
      <c r="O97" s="23">
        <f>M97-N97</f>
        <v>0.34</v>
      </c>
      <c r="P97" s="23">
        <f>N97+K97+Q97</f>
        <v>16.5</v>
      </c>
      <c r="Q97" s="23">
        <f>ROUNDUP(O97,0)</f>
        <v>1</v>
      </c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</row>
    <row r="98" s="5" customFormat="1" customHeight="1" spans="1:17">
      <c r="A98" s="23" t="s">
        <v>114</v>
      </c>
      <c r="B98" s="23">
        <f t="shared" si="78"/>
        <v>289</v>
      </c>
      <c r="C98" s="24">
        <v>158</v>
      </c>
      <c r="D98" s="24">
        <v>131</v>
      </c>
      <c r="E98" s="23">
        <v>8</v>
      </c>
      <c r="F98" s="23">
        <f t="shared" si="79"/>
        <v>23.12</v>
      </c>
      <c r="G98" s="23">
        <f t="shared" si="80"/>
        <v>18.5</v>
      </c>
      <c r="H98" s="23">
        <f t="shared" si="81"/>
        <v>4.62</v>
      </c>
      <c r="I98" s="23">
        <f t="shared" si="82"/>
        <v>18.5</v>
      </c>
      <c r="J98" s="19">
        <v>18.45</v>
      </c>
      <c r="K98" s="23">
        <f t="shared" si="56"/>
        <v>-0.0500000000000007</v>
      </c>
      <c r="L98" s="23">
        <f t="shared" si="67"/>
        <v>16.77</v>
      </c>
      <c r="M98" s="23">
        <f t="shared" ref="M98:M107" si="83">L98-K98</f>
        <v>16.82</v>
      </c>
      <c r="N98" s="23">
        <f>SUMIF([1]附件!$A$5:$A$103,A98,[1]附件!$C$5:$C$103)</f>
        <v>12</v>
      </c>
      <c r="O98" s="23">
        <f t="shared" ref="O98:O107" si="84">M98-N98</f>
        <v>4.82</v>
      </c>
      <c r="P98" s="23">
        <f t="shared" ref="P98:P107" si="85">N98+K98+Q98</f>
        <v>16.95</v>
      </c>
      <c r="Q98" s="23">
        <f t="shared" ref="Q98:Q107" si="86">ROUNDUP(O98,0)</f>
        <v>5</v>
      </c>
    </row>
    <row r="99" s="5" customFormat="1" customHeight="1" spans="1:17">
      <c r="A99" s="23" t="s">
        <v>115</v>
      </c>
      <c r="B99" s="23">
        <f t="shared" si="78"/>
        <v>606</v>
      </c>
      <c r="C99" s="24">
        <v>321</v>
      </c>
      <c r="D99" s="24">
        <v>285</v>
      </c>
      <c r="E99" s="23">
        <v>8</v>
      </c>
      <c r="F99" s="23">
        <f t="shared" si="79"/>
        <v>48.48</v>
      </c>
      <c r="G99" s="23">
        <f t="shared" si="80"/>
        <v>38.78</v>
      </c>
      <c r="H99" s="23">
        <f t="shared" si="81"/>
        <v>9.7</v>
      </c>
      <c r="I99" s="23">
        <f t="shared" si="82"/>
        <v>38.78</v>
      </c>
      <c r="J99" s="19">
        <v>37.13</v>
      </c>
      <c r="K99" s="23">
        <f t="shared" si="56"/>
        <v>-1.65</v>
      </c>
      <c r="L99" s="23">
        <f t="shared" si="67"/>
        <v>36.48</v>
      </c>
      <c r="M99" s="23">
        <f t="shared" si="83"/>
        <v>38.13</v>
      </c>
      <c r="N99" s="23">
        <f>SUMIF([1]附件!$A$5:$A$103,A99,[1]附件!$C$5:$C$103)</f>
        <v>34</v>
      </c>
      <c r="O99" s="23">
        <f t="shared" si="84"/>
        <v>4.13</v>
      </c>
      <c r="P99" s="23">
        <f t="shared" si="85"/>
        <v>37.35</v>
      </c>
      <c r="Q99" s="23">
        <f t="shared" si="86"/>
        <v>5</v>
      </c>
    </row>
    <row r="100" s="5" customFormat="1" customHeight="1" spans="1:17">
      <c r="A100" s="23" t="s">
        <v>116</v>
      </c>
      <c r="B100" s="23">
        <f t="shared" si="78"/>
        <v>325</v>
      </c>
      <c r="C100" s="24">
        <v>167</v>
      </c>
      <c r="D100" s="24">
        <v>158</v>
      </c>
      <c r="E100" s="23">
        <v>8</v>
      </c>
      <c r="F100" s="23">
        <f t="shared" si="79"/>
        <v>26</v>
      </c>
      <c r="G100" s="23">
        <f t="shared" si="80"/>
        <v>20.8</v>
      </c>
      <c r="H100" s="23">
        <f t="shared" si="81"/>
        <v>5.2</v>
      </c>
      <c r="I100" s="23">
        <f t="shared" si="82"/>
        <v>20.8</v>
      </c>
      <c r="J100" s="19">
        <v>20.1</v>
      </c>
      <c r="K100" s="23">
        <f t="shared" si="56"/>
        <v>-0.699999999999999</v>
      </c>
      <c r="L100" s="23">
        <f t="shared" si="67"/>
        <v>20.22</v>
      </c>
      <c r="M100" s="23">
        <f t="shared" si="83"/>
        <v>20.92</v>
      </c>
      <c r="N100" s="23">
        <f>SUMIF([1]附件!$A$5:$A$103,A100,[1]附件!$C$5:$C$103)</f>
        <v>20</v>
      </c>
      <c r="O100" s="23">
        <f t="shared" si="84"/>
        <v>0.919999999999998</v>
      </c>
      <c r="P100" s="23">
        <f t="shared" si="85"/>
        <v>20.3</v>
      </c>
      <c r="Q100" s="23">
        <f t="shared" si="86"/>
        <v>1</v>
      </c>
    </row>
    <row r="101" s="5" customFormat="1" customHeight="1" spans="1:17">
      <c r="A101" s="23" t="s">
        <v>117</v>
      </c>
      <c r="B101" s="23">
        <f t="shared" si="78"/>
        <v>322</v>
      </c>
      <c r="C101" s="24">
        <v>159</v>
      </c>
      <c r="D101" s="24">
        <v>163</v>
      </c>
      <c r="E101" s="23">
        <v>8</v>
      </c>
      <c r="F101" s="23">
        <f t="shared" si="79"/>
        <v>25.76</v>
      </c>
      <c r="G101" s="23">
        <f t="shared" si="80"/>
        <v>20.61</v>
      </c>
      <c r="H101" s="23">
        <f t="shared" si="81"/>
        <v>5.15</v>
      </c>
      <c r="I101" s="23">
        <f t="shared" si="82"/>
        <v>20.61</v>
      </c>
      <c r="J101" s="19">
        <v>25.78</v>
      </c>
      <c r="K101" s="23">
        <f t="shared" si="56"/>
        <v>5.17</v>
      </c>
      <c r="L101" s="23">
        <f t="shared" si="67"/>
        <v>20.86</v>
      </c>
      <c r="M101" s="23">
        <f t="shared" si="83"/>
        <v>15.69</v>
      </c>
      <c r="N101" s="23">
        <f>SUMIF([1]附件!$A$5:$A$103,A101,[1]附件!$C$5:$C$103)</f>
        <v>17</v>
      </c>
      <c r="O101" s="23">
        <v>0</v>
      </c>
      <c r="P101" s="23">
        <f t="shared" si="85"/>
        <v>22.17</v>
      </c>
      <c r="Q101" s="23">
        <f t="shared" si="86"/>
        <v>0</v>
      </c>
    </row>
    <row r="102" s="5" customFormat="1" customHeight="1" spans="1:17">
      <c r="A102" s="23" t="s">
        <v>118</v>
      </c>
      <c r="B102" s="23">
        <f t="shared" si="78"/>
        <v>807</v>
      </c>
      <c r="C102" s="24">
        <v>409</v>
      </c>
      <c r="D102" s="24">
        <v>398</v>
      </c>
      <c r="E102" s="23">
        <v>8</v>
      </c>
      <c r="F102" s="23">
        <f t="shared" si="79"/>
        <v>64.56</v>
      </c>
      <c r="G102" s="23">
        <f t="shared" si="80"/>
        <v>51.65</v>
      </c>
      <c r="H102" s="23">
        <f t="shared" si="81"/>
        <v>12.91</v>
      </c>
      <c r="I102" s="23">
        <f t="shared" si="82"/>
        <v>51.65</v>
      </c>
      <c r="J102" s="19">
        <v>52.32</v>
      </c>
      <c r="K102" s="23">
        <f t="shared" si="56"/>
        <v>0.670000000000002</v>
      </c>
      <c r="L102" s="23">
        <f t="shared" si="67"/>
        <v>50.94</v>
      </c>
      <c r="M102" s="23">
        <f t="shared" si="83"/>
        <v>50.27</v>
      </c>
      <c r="N102" s="23">
        <f>SUMIF([1]附件!$A$5:$A$103,A102,[1]附件!$C$5:$C$103)</f>
        <v>47</v>
      </c>
      <c r="O102" s="23">
        <f t="shared" si="84"/>
        <v>3.27</v>
      </c>
      <c r="P102" s="23">
        <f t="shared" si="85"/>
        <v>51.67</v>
      </c>
      <c r="Q102" s="23">
        <f t="shared" si="86"/>
        <v>4</v>
      </c>
    </row>
    <row r="103" s="5" customFormat="1" customHeight="1" spans="1:17">
      <c r="A103" s="23" t="s">
        <v>119</v>
      </c>
      <c r="B103" s="23">
        <f t="shared" si="78"/>
        <v>383</v>
      </c>
      <c r="C103" s="24">
        <v>193</v>
      </c>
      <c r="D103" s="24">
        <v>190</v>
      </c>
      <c r="E103" s="23">
        <v>8</v>
      </c>
      <c r="F103" s="23">
        <f t="shared" si="79"/>
        <v>30.64</v>
      </c>
      <c r="G103" s="23">
        <f t="shared" si="80"/>
        <v>24.51</v>
      </c>
      <c r="H103" s="23">
        <f t="shared" si="81"/>
        <v>6.13</v>
      </c>
      <c r="I103" s="23">
        <f t="shared" si="82"/>
        <v>24.51</v>
      </c>
      <c r="J103" s="19">
        <v>31.75</v>
      </c>
      <c r="K103" s="23">
        <f t="shared" si="56"/>
        <v>7.24</v>
      </c>
      <c r="L103" s="23">
        <f t="shared" si="67"/>
        <v>24.32</v>
      </c>
      <c r="M103" s="23">
        <f t="shared" si="83"/>
        <v>17.08</v>
      </c>
      <c r="N103" s="23">
        <f>SUMIF([1]附件!$A$5:$A$103,A103,[1]附件!$C$5:$C$103)</f>
        <v>14</v>
      </c>
      <c r="O103" s="23">
        <f t="shared" si="84"/>
        <v>3.08</v>
      </c>
      <c r="P103" s="23">
        <f t="shared" si="85"/>
        <v>25.24</v>
      </c>
      <c r="Q103" s="23">
        <f t="shared" si="86"/>
        <v>4</v>
      </c>
    </row>
    <row r="104" s="5" customFormat="1" customHeight="1" spans="1:17">
      <c r="A104" s="23" t="s">
        <v>120</v>
      </c>
      <c r="B104" s="23">
        <f t="shared" si="78"/>
        <v>221</v>
      </c>
      <c r="C104" s="24">
        <v>115</v>
      </c>
      <c r="D104" s="24">
        <v>106</v>
      </c>
      <c r="E104" s="23">
        <v>8</v>
      </c>
      <c r="F104" s="23">
        <f t="shared" si="79"/>
        <v>17.68</v>
      </c>
      <c r="G104" s="23">
        <f t="shared" si="80"/>
        <v>14.14</v>
      </c>
      <c r="H104" s="23">
        <f t="shared" si="81"/>
        <v>3.54</v>
      </c>
      <c r="I104" s="23">
        <f t="shared" si="82"/>
        <v>14.14</v>
      </c>
      <c r="J104" s="19">
        <v>14.61</v>
      </c>
      <c r="K104" s="23">
        <f t="shared" si="56"/>
        <v>0.469999999999999</v>
      </c>
      <c r="L104" s="23">
        <f t="shared" si="67"/>
        <v>13.57</v>
      </c>
      <c r="M104" s="23">
        <f t="shared" si="83"/>
        <v>13.1</v>
      </c>
      <c r="N104" s="23">
        <f>SUMIF([1]附件!$A$5:$A$103,A104,[1]附件!$C$5:$C$103)</f>
        <v>13</v>
      </c>
      <c r="O104" s="23">
        <f t="shared" si="84"/>
        <v>0.100000000000001</v>
      </c>
      <c r="P104" s="23">
        <f t="shared" si="85"/>
        <v>14.47</v>
      </c>
      <c r="Q104" s="23">
        <f t="shared" si="86"/>
        <v>1</v>
      </c>
    </row>
    <row r="105" s="5" customFormat="1" customHeight="1" spans="1:17">
      <c r="A105" s="23" t="s">
        <v>121</v>
      </c>
      <c r="B105" s="23">
        <f t="shared" si="78"/>
        <v>1027</v>
      </c>
      <c r="C105" s="24">
        <v>536</v>
      </c>
      <c r="D105" s="24">
        <v>491</v>
      </c>
      <c r="E105" s="23">
        <v>8</v>
      </c>
      <c r="F105" s="23">
        <f t="shared" si="79"/>
        <v>82.16</v>
      </c>
      <c r="G105" s="23">
        <f t="shared" si="80"/>
        <v>65.73</v>
      </c>
      <c r="H105" s="23">
        <f t="shared" si="81"/>
        <v>16.43</v>
      </c>
      <c r="I105" s="23">
        <f t="shared" si="82"/>
        <v>65.73</v>
      </c>
      <c r="J105" s="19">
        <v>59.65</v>
      </c>
      <c r="K105" s="23">
        <f t="shared" si="56"/>
        <v>-6.08000000000001</v>
      </c>
      <c r="L105" s="23">
        <f t="shared" si="67"/>
        <v>62.85</v>
      </c>
      <c r="M105" s="23">
        <f t="shared" si="83"/>
        <v>68.93</v>
      </c>
      <c r="N105" s="23">
        <f>SUMIF([1]附件!$A$5:$A$103,A105,[1]附件!$C$5:$C$103)</f>
        <v>60</v>
      </c>
      <c r="O105" s="23">
        <f t="shared" si="84"/>
        <v>8.93000000000001</v>
      </c>
      <c r="P105" s="23">
        <f t="shared" si="85"/>
        <v>62.92</v>
      </c>
      <c r="Q105" s="23">
        <f t="shared" si="86"/>
        <v>9</v>
      </c>
    </row>
    <row r="106" s="5" customFormat="1" customHeight="1" spans="1:17">
      <c r="A106" s="23" t="s">
        <v>122</v>
      </c>
      <c r="B106" s="23">
        <f t="shared" si="78"/>
        <v>473</v>
      </c>
      <c r="C106" s="24">
        <v>236</v>
      </c>
      <c r="D106" s="24">
        <v>237</v>
      </c>
      <c r="E106" s="23">
        <v>8</v>
      </c>
      <c r="F106" s="23">
        <f t="shared" si="79"/>
        <v>37.84</v>
      </c>
      <c r="G106" s="23">
        <f t="shared" si="80"/>
        <v>30.27</v>
      </c>
      <c r="H106" s="23">
        <f t="shared" si="81"/>
        <v>7.57</v>
      </c>
      <c r="I106" s="23">
        <f t="shared" si="82"/>
        <v>30.27</v>
      </c>
      <c r="J106" s="19">
        <v>35.65</v>
      </c>
      <c r="K106" s="23">
        <f t="shared" si="56"/>
        <v>5.38</v>
      </c>
      <c r="L106" s="23">
        <f t="shared" si="67"/>
        <v>30.34</v>
      </c>
      <c r="M106" s="23">
        <f t="shared" si="83"/>
        <v>24.96</v>
      </c>
      <c r="N106" s="23">
        <f>SUMIF([1]附件!$A$5:$A$103,A106,[1]附件!$C$5:$C$103)</f>
        <v>23</v>
      </c>
      <c r="O106" s="23">
        <f t="shared" si="84"/>
        <v>1.96</v>
      </c>
      <c r="P106" s="23">
        <f t="shared" si="85"/>
        <v>30.38</v>
      </c>
      <c r="Q106" s="23">
        <f t="shared" si="86"/>
        <v>2</v>
      </c>
    </row>
    <row r="107" s="5" customFormat="1" customHeight="1" spans="1:17">
      <c r="A107" s="22" t="s">
        <v>123</v>
      </c>
      <c r="B107" s="22">
        <f t="shared" si="78"/>
        <v>396</v>
      </c>
      <c r="C107" s="22">
        <v>191</v>
      </c>
      <c r="D107" s="22">
        <v>205</v>
      </c>
      <c r="E107" s="22">
        <v>8</v>
      </c>
      <c r="F107" s="22">
        <f t="shared" si="79"/>
        <v>31.68</v>
      </c>
      <c r="G107" s="22">
        <f t="shared" si="80"/>
        <v>25.34</v>
      </c>
      <c r="H107" s="22">
        <f t="shared" si="81"/>
        <v>6.34</v>
      </c>
      <c r="I107" s="22">
        <f t="shared" si="82"/>
        <v>25.34</v>
      </c>
      <c r="J107" s="22">
        <v>25.6</v>
      </c>
      <c r="K107" s="22">
        <f t="shared" si="56"/>
        <v>0.260000000000002</v>
      </c>
      <c r="L107" s="22">
        <f t="shared" si="67"/>
        <v>26.24</v>
      </c>
      <c r="M107" s="22">
        <f t="shared" si="83"/>
        <v>25.98</v>
      </c>
      <c r="N107" s="22">
        <f>SUMIF([1]附件!$A$5:$A$103,A107,[1]附件!$C$5:$C$103)</f>
        <v>26</v>
      </c>
      <c r="O107" s="23">
        <v>0</v>
      </c>
      <c r="P107" s="22">
        <f t="shared" si="85"/>
        <v>26.26</v>
      </c>
      <c r="Q107" s="23">
        <f t="shared" si="86"/>
        <v>0</v>
      </c>
    </row>
  </sheetData>
  <autoFilter ref="A8:Q107">
    <extLst/>
  </autoFilter>
  <sortState ref="A8:Q108">
    <sortCondition ref="A8:A108" customList="福州市小计,福州市本级,鼓楼区,台江区,仓山区,马尾区,晋安区,闽侯县,连江县,罗源县,闽清县,永泰县,福清市,长乐区,高新区管委会,莆田市小计,莆田市本级,城厢区,涵江区,荔城区,秀屿区,湄洲岛管委会,北岸管委会,仙游县,三明市小计,三明市本级,明溪县,清流县,宁化县,大田县,尤溪县,沙县区,将乐县,泰宁县,建宁县,永安市,泉州市小计,泉州市本级,鲤城区,丰泽区,洛江区,泉港区,惠安县,安溪县,永春县,德化县,石狮市,晋江市,南安市,台商投资区,漳州市小计,漳州市本级,芗城区,龙文区,漳州招商局开发区,云霄县,漳浦县,诏安县,长泰区,东山县,南靖县,平和县,华安县,漳州常山开发区,龙海区,漳州台商投资区,南平市小计,南平市本级,延平区,顺昌县,浦城县,光泽县,松溪县,政和县,邵武市,武夷山市,建瓯市,建阳区,龙岩市小计,龙岩市本级,新罗区,长汀县,永定区,上杭县,武平县,连城县,漳平市,宁德市小计,宁德市本级,蕉城区,霞浦县,古田县,屏南县,寿宁县,周宁县,柘荣县,福安市,福鼎市,平潭综合实验区"/>
  </sortState>
  <mergeCells count="9">
    <mergeCell ref="A2:Q2"/>
    <mergeCell ref="A3:Q3"/>
    <mergeCell ref="B4:D4"/>
    <mergeCell ref="F4:H4"/>
    <mergeCell ref="I4:K4"/>
    <mergeCell ref="L4:P4"/>
    <mergeCell ref="A4:A5"/>
    <mergeCell ref="E4:E5"/>
    <mergeCell ref="Q4:Q5"/>
  </mergeCells>
  <printOptions horizontalCentered="1"/>
  <pageMargins left="0.357638888888889" right="0.357638888888889" top="0.432638888888889" bottom="0.314583333333333" header="0.236111111111111" footer="0.156944444444444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过渡表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陈锋</cp:lastModifiedBy>
  <cp:revision>1</cp:revision>
  <dcterms:created xsi:type="dcterms:W3CDTF">2013-12-06T12:04:00Z</dcterms:created>
  <cp:lastPrinted>2017-11-24T10:29:00Z</cp:lastPrinted>
  <dcterms:modified xsi:type="dcterms:W3CDTF">2024-06-05T09:48:52Z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82BBE43F164E47C6998D53D54480A03D</vt:lpwstr>
  </property>
</Properties>
</file>